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85" windowHeight="7755" tabRatio="800"/>
  </bookViews>
  <sheets>
    <sheet name="General" sheetId="1" r:id="rId1"/>
    <sheet name="Telemetry Packages" sheetId="16" r:id="rId2"/>
    <sheet name="Reservoir system" sheetId="11" r:id="rId3"/>
  </sheets>
  <calcPr calcId="125725"/>
</workbook>
</file>

<file path=xl/calcChain.xml><?xml version="1.0" encoding="utf-8"?>
<calcChain xmlns="http://schemas.openxmlformats.org/spreadsheetml/2006/main">
  <c r="I73" i="1"/>
  <c r="J73" s="1"/>
  <c r="A73"/>
  <c r="J76" l="1"/>
  <c r="J66"/>
  <c r="J130"/>
  <c r="I147"/>
  <c r="I146"/>
  <c r="J70"/>
  <c r="B7" i="11"/>
  <c r="B13"/>
  <c r="I107" i="1"/>
  <c r="J107" s="1"/>
  <c r="J57" l="1"/>
  <c r="I11" l="1"/>
  <c r="C11" i="16" l="1"/>
  <c r="J11" i="1"/>
  <c r="E30" l="1"/>
  <c r="I30" s="1"/>
  <c r="J30" s="1"/>
  <c r="I75"/>
  <c r="J75" s="1"/>
  <c r="I74"/>
  <c r="J74" s="1"/>
  <c r="E48" l="1"/>
  <c r="I48" s="1"/>
  <c r="J48" s="1"/>
  <c r="E45"/>
  <c r="I45" s="1"/>
  <c r="J45" s="1"/>
  <c r="E42"/>
  <c r="I42" s="1"/>
  <c r="J42" s="1"/>
  <c r="I21"/>
  <c r="J21" s="1"/>
  <c r="I24"/>
  <c r="J24" s="1"/>
  <c r="I27"/>
  <c r="J27" s="1"/>
  <c r="C36" i="16" l="1"/>
  <c r="I90" i="1"/>
  <c r="I89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69"/>
  <c r="I149"/>
  <c r="J149" s="1"/>
  <c r="I148"/>
  <c r="I145"/>
  <c r="I143"/>
  <c r="I142"/>
  <c r="I141"/>
  <c r="I140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0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7"/>
  <c r="I116"/>
  <c r="I110"/>
  <c r="J110" s="1"/>
  <c r="I94"/>
  <c r="J94" s="1"/>
  <c r="I93"/>
  <c r="J93" s="1"/>
  <c r="I106"/>
  <c r="J106" s="1"/>
  <c r="I115"/>
  <c r="J115" s="1"/>
  <c r="I114"/>
  <c r="J114" s="1"/>
  <c r="I108"/>
  <c r="J108" s="1"/>
  <c r="I113"/>
  <c r="J113" s="1"/>
  <c r="I112"/>
  <c r="J112" s="1"/>
  <c r="I111"/>
  <c r="J111" s="1"/>
  <c r="I109"/>
  <c r="J109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2"/>
  <c r="J92" s="1"/>
  <c r="I76"/>
  <c r="I72"/>
  <c r="J72" s="1"/>
  <c r="I71"/>
  <c r="J71" s="1"/>
  <c r="I70"/>
  <c r="I68"/>
  <c r="J68" s="1"/>
  <c r="I67"/>
  <c r="J67" s="1"/>
  <c r="I66"/>
  <c r="I65"/>
  <c r="I64"/>
  <c r="J64" s="1"/>
  <c r="I63"/>
  <c r="J63" s="1"/>
  <c r="I61"/>
  <c r="I60"/>
  <c r="J60" s="1"/>
  <c r="E78"/>
  <c r="I78" s="1"/>
  <c r="J78" s="1"/>
  <c r="C38" i="16" l="1"/>
  <c r="J61" i="1"/>
  <c r="J65"/>
  <c r="B6" i="11"/>
  <c r="G38" i="16"/>
  <c r="E38"/>
  <c r="F38"/>
  <c r="E13"/>
  <c r="I16" i="1"/>
  <c r="I6"/>
  <c r="I5"/>
  <c r="J5" s="1"/>
  <c r="I33"/>
  <c r="J33" s="1"/>
  <c r="I36"/>
  <c r="J36" s="1"/>
  <c r="I39"/>
  <c r="J39" s="1"/>
  <c r="I54"/>
  <c r="J54" s="1"/>
  <c r="I58"/>
  <c r="J58" s="1"/>
  <c r="I59"/>
  <c r="J59" s="1"/>
  <c r="I62"/>
  <c r="J62" s="1"/>
  <c r="A6"/>
  <c r="B10" i="11"/>
  <c r="G36" i="16"/>
  <c r="G41"/>
  <c r="G34"/>
  <c r="G32"/>
  <c r="G30"/>
  <c r="G28"/>
  <c r="G26"/>
  <c r="G24"/>
  <c r="G22"/>
  <c r="G20"/>
  <c r="G18"/>
  <c r="G16"/>
  <c r="G13"/>
  <c r="G11"/>
  <c r="E11"/>
  <c r="E9"/>
  <c r="G9"/>
  <c r="G7"/>
  <c r="D30" l="1"/>
  <c r="B8" i="11"/>
  <c r="J6" i="1"/>
  <c r="H38" i="16"/>
  <c r="J37" s="1"/>
  <c r="K37" s="1"/>
  <c r="A7" i="1"/>
  <c r="A8" s="1"/>
  <c r="A9" s="1"/>
  <c r="A10" s="1"/>
  <c r="C9" i="16"/>
  <c r="D32"/>
  <c r="D11"/>
  <c r="D28"/>
  <c r="C7"/>
  <c r="A11" i="1" l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J38" i="16"/>
  <c r="K38" s="1"/>
  <c r="A30" i="1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I18"/>
  <c r="J18" s="1"/>
  <c r="F36" i="16" l="1"/>
  <c r="F30"/>
  <c r="F22"/>
  <c r="F32"/>
  <c r="F24"/>
  <c r="F20"/>
  <c r="F16"/>
  <c r="F13"/>
  <c r="F7"/>
  <c r="F34"/>
  <c r="F26"/>
  <c r="F11"/>
  <c r="F9"/>
  <c r="H9" s="1"/>
  <c r="F41"/>
  <c r="F28"/>
  <c r="F18"/>
  <c r="B14" i="11"/>
  <c r="E41" i="16"/>
  <c r="E28"/>
  <c r="E36"/>
  <c r="E30"/>
  <c r="E22"/>
  <c r="E32"/>
  <c r="E24"/>
  <c r="E20"/>
  <c r="E16"/>
  <c r="E7"/>
  <c r="E34"/>
  <c r="E26"/>
  <c r="E18"/>
  <c r="C16"/>
  <c r="C28"/>
  <c r="B9" i="11"/>
  <c r="C22" i="16"/>
  <c r="H43"/>
  <c r="E79" i="1" s="1"/>
  <c r="I79" s="1"/>
  <c r="J79" s="1"/>
  <c r="C41" i="16"/>
  <c r="C18"/>
  <c r="B5" i="11"/>
  <c r="C30" i="16"/>
  <c r="C24"/>
  <c r="C20"/>
  <c r="C32"/>
  <c r="C26"/>
  <c r="H24" l="1"/>
  <c r="J24" s="1"/>
  <c r="K24" s="1"/>
  <c r="H7"/>
  <c r="J7" s="1"/>
  <c r="H20"/>
  <c r="J19" s="1"/>
  <c r="K19" s="1"/>
  <c r="H41"/>
  <c r="J40" s="1"/>
  <c r="K40" s="1"/>
  <c r="H32"/>
  <c r="J32" s="1"/>
  <c r="H18"/>
  <c r="J17" s="1"/>
  <c r="K17" s="1"/>
  <c r="J8"/>
  <c r="J9"/>
  <c r="H30"/>
  <c r="J29" s="1"/>
  <c r="K29" s="1"/>
  <c r="H22"/>
  <c r="J21" s="1"/>
  <c r="K21" s="1"/>
  <c r="H16"/>
  <c r="J16" s="1"/>
  <c r="K16" s="1"/>
  <c r="H26"/>
  <c r="J26" s="1"/>
  <c r="K26" s="1"/>
  <c r="H28"/>
  <c r="J28" s="1"/>
  <c r="K28" s="1"/>
  <c r="J42"/>
  <c r="K42" s="1"/>
  <c r="J43"/>
  <c r="K43" s="1"/>
  <c r="E10" i="1" l="1"/>
  <c r="I10" s="1"/>
  <c r="J10" s="1"/>
  <c r="K9" i="16"/>
  <c r="E9" i="1"/>
  <c r="I9" s="1"/>
  <c r="J9" s="1"/>
  <c r="K8" i="16"/>
  <c r="E50" i="1"/>
  <c r="I50" s="1"/>
  <c r="J50" s="1"/>
  <c r="K32" i="16"/>
  <c r="E8" i="1"/>
  <c r="I8" s="1"/>
  <c r="J8" s="1"/>
  <c r="K7" i="16"/>
  <c r="E55" i="1"/>
  <c r="I55" s="1"/>
  <c r="J55" s="1"/>
  <c r="E44"/>
  <c r="I44" s="1"/>
  <c r="J44" s="1"/>
  <c r="E46"/>
  <c r="I46" s="1"/>
  <c r="J46" s="1"/>
  <c r="J23" i="16"/>
  <c r="K23" s="1"/>
  <c r="E34" i="1"/>
  <c r="I34" s="1"/>
  <c r="J34" s="1"/>
  <c r="E41"/>
  <c r="I41" s="1"/>
  <c r="J41" s="1"/>
  <c r="E38"/>
  <c r="I38" s="1"/>
  <c r="J38" s="1"/>
  <c r="E25"/>
  <c r="I25" s="1"/>
  <c r="J25" s="1"/>
  <c r="E22"/>
  <c r="I22" s="1"/>
  <c r="J22" s="1"/>
  <c r="E20"/>
  <c r="I20" s="1"/>
  <c r="J20" s="1"/>
  <c r="J6" i="16"/>
  <c r="K6" s="1"/>
  <c r="J41"/>
  <c r="K41" s="1"/>
  <c r="J20"/>
  <c r="K20" s="1"/>
  <c r="J18"/>
  <c r="K18" s="1"/>
  <c r="J31"/>
  <c r="J25"/>
  <c r="K25" s="1"/>
  <c r="J30"/>
  <c r="K30" s="1"/>
  <c r="J22"/>
  <c r="K22" s="1"/>
  <c r="J15"/>
  <c r="K15" s="1"/>
  <c r="J27"/>
  <c r="K27" s="1"/>
  <c r="E49" i="1" l="1"/>
  <c r="I49" s="1"/>
  <c r="J49" s="1"/>
  <c r="K31" i="16"/>
  <c r="E37" i="1"/>
  <c r="I37" s="1"/>
  <c r="J37" s="1"/>
  <c r="E56"/>
  <c r="I56" s="1"/>
  <c r="J56" s="1"/>
  <c r="E43"/>
  <c r="I43" s="1"/>
  <c r="J43" s="1"/>
  <c r="E47"/>
  <c r="I47" s="1"/>
  <c r="J47" s="1"/>
  <c r="E35"/>
  <c r="I35" s="1"/>
  <c r="J35" s="1"/>
  <c r="E40"/>
  <c r="I40" s="1"/>
  <c r="J40" s="1"/>
  <c r="E19"/>
  <c r="I19" s="1"/>
  <c r="J19" s="1"/>
  <c r="E23"/>
  <c r="I23" s="1"/>
  <c r="J23" s="1"/>
  <c r="E26"/>
  <c r="I26" s="1"/>
  <c r="J26" s="1"/>
  <c r="E7"/>
  <c r="I7" s="1"/>
  <c r="J7" s="1"/>
  <c r="B15" i="11" l="1"/>
  <c r="B16" s="1"/>
  <c r="H11" i="16"/>
  <c r="H36"/>
  <c r="J11" l="1"/>
  <c r="J10"/>
  <c r="J36"/>
  <c r="K36" s="1"/>
  <c r="J35"/>
  <c r="K35" s="1"/>
  <c r="E12" i="1" l="1"/>
  <c r="I12" s="1"/>
  <c r="J12" s="1"/>
  <c r="K10" i="16"/>
  <c r="E13" i="1"/>
  <c r="I13" s="1"/>
  <c r="J13" s="1"/>
  <c r="K11" i="16"/>
  <c r="E28" i="1"/>
  <c r="I28" s="1"/>
  <c r="J28" s="1"/>
  <c r="E29"/>
  <c r="I29" s="1"/>
  <c r="J29" s="1"/>
  <c r="E32" l="1"/>
  <c r="I32" s="1"/>
  <c r="J32" s="1"/>
  <c r="E31"/>
  <c r="I31" s="1"/>
  <c r="J31" s="1"/>
  <c r="A64" l="1"/>
  <c r="A65" l="1"/>
  <c r="A66" l="1"/>
  <c r="A67" l="1"/>
  <c r="A68" s="1"/>
  <c r="A69" s="1"/>
  <c r="A70" l="1"/>
  <c r="A71" s="1"/>
  <c r="A72" l="1"/>
  <c r="A74" s="1"/>
  <c r="A75" s="1"/>
  <c r="A76" s="1"/>
  <c r="A78" l="1"/>
  <c r="A79" s="1"/>
  <c r="A80" s="1"/>
  <c r="A81" l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l="1"/>
  <c r="A108" s="1"/>
  <c r="A109" s="1"/>
  <c r="A110" s="1"/>
  <c r="A111" s="1"/>
  <c r="A112" s="1"/>
  <c r="A113" s="1"/>
  <c r="A114" s="1"/>
  <c r="A115" s="1"/>
  <c r="A116" s="1"/>
  <c r="A117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l="1"/>
  <c r="A147" s="1"/>
  <c r="A148" s="1"/>
  <c r="A149" s="1"/>
  <c r="H13" i="16"/>
  <c r="J13" l="1"/>
  <c r="J12"/>
  <c r="K12" s="1"/>
  <c r="E15" i="1" l="1"/>
  <c r="K13" i="16"/>
  <c r="E14" i="1"/>
  <c r="I14" s="1"/>
  <c r="J14" s="1"/>
  <c r="I15"/>
  <c r="J15" s="1"/>
  <c r="I51"/>
  <c r="J51" s="1"/>
  <c r="C34" i="16" l="1"/>
  <c r="H34" s="1"/>
  <c r="J33" s="1"/>
  <c r="K33" s="1"/>
  <c r="J34" l="1"/>
  <c r="E52" i="1"/>
  <c r="I52" s="1"/>
  <c r="J52" s="1"/>
  <c r="E53" l="1"/>
  <c r="I53" s="1"/>
  <c r="J53" s="1"/>
  <c r="K34" i="16"/>
</calcChain>
</file>

<file path=xl/comments1.xml><?xml version="1.0" encoding="utf-8"?>
<comments xmlns="http://schemas.openxmlformats.org/spreadsheetml/2006/main">
  <authors>
    <author>Carter Borden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Carter Borden:</t>
        </r>
        <r>
          <rPr>
            <sz val="8"/>
            <color indexed="81"/>
            <rFont val="Tahoma"/>
            <family val="2"/>
          </rPr>
          <t xml:space="preserve">
P# refers to the instrument packages presented on the Instrument Package Sheet.</t>
        </r>
      </text>
    </comment>
  </commentList>
</comments>
</file>

<file path=xl/sharedStrings.xml><?xml version="1.0" encoding="utf-8"?>
<sst xmlns="http://schemas.openxmlformats.org/spreadsheetml/2006/main" count="553" uniqueCount="282">
  <si>
    <t>Sr</t>
  </si>
  <si>
    <t>Description</t>
  </si>
  <si>
    <t>Basic</t>
  </si>
  <si>
    <t>Accessories</t>
  </si>
  <si>
    <t>Installation</t>
  </si>
  <si>
    <t>Cabling</t>
  </si>
  <si>
    <t>Total</t>
  </si>
  <si>
    <r>
      <t xml:space="preserve">Float type </t>
    </r>
    <r>
      <rPr>
        <sz val="11"/>
        <rFont val="Calibri"/>
        <family val="2"/>
        <scheme val="minor"/>
      </rPr>
      <t>( Shaft Encoder)</t>
    </r>
  </si>
  <si>
    <t>Radar 30 Mtr</t>
  </si>
  <si>
    <t>Radar 50 Mtr</t>
  </si>
  <si>
    <t>Radar 100 Mtr.</t>
  </si>
  <si>
    <t>DWLR Standard</t>
  </si>
  <si>
    <t>Doppler SL 500</t>
  </si>
  <si>
    <t>Doppler SL 1500</t>
  </si>
  <si>
    <t>ADCP</t>
  </si>
  <si>
    <t>Rain Bucket</t>
  </si>
  <si>
    <t>Solar</t>
  </si>
  <si>
    <t>Inspection vehicles</t>
  </si>
  <si>
    <t>Desktop computers + software</t>
  </si>
  <si>
    <t>Printer</t>
  </si>
  <si>
    <t>Boats with Outboard engines</t>
  </si>
  <si>
    <t>Video conferencing equipment</t>
  </si>
  <si>
    <t>LCD projector</t>
  </si>
  <si>
    <t>Bridge outfits</t>
  </si>
  <si>
    <t>ERDAS (30 licenses)</t>
  </si>
  <si>
    <t>Cableways</t>
  </si>
  <si>
    <t>ArcGIS</t>
  </si>
  <si>
    <t>Total Station</t>
  </si>
  <si>
    <t>Theodolite</t>
  </si>
  <si>
    <t>Differential GPS</t>
  </si>
  <si>
    <t>DWLR</t>
  </si>
  <si>
    <t>Resistivity meter</t>
  </si>
  <si>
    <t>Borehole logging equipment</t>
  </si>
  <si>
    <t>Air conditioner</t>
  </si>
  <si>
    <t>Analytical Balance Digital</t>
  </si>
  <si>
    <t>Autoclave</t>
  </si>
  <si>
    <t>Automatic Loop Stabilizer</t>
  </si>
  <si>
    <t>Bacteriological Incubator</t>
  </si>
  <si>
    <t>Common Balance</t>
  </si>
  <si>
    <t>DO Sampler</t>
  </si>
  <si>
    <t>Double Distillation Apparatus</t>
  </si>
  <si>
    <t>Electronic Balance</t>
  </si>
  <si>
    <t>Flame Photometer</t>
  </si>
  <si>
    <t>Laminar Air Flow</t>
  </si>
  <si>
    <t>Turbidimeter</t>
  </si>
  <si>
    <t>UV Spectro Photometer</t>
  </si>
  <si>
    <t>Water Quality Analyzer</t>
  </si>
  <si>
    <t>Water Softener</t>
  </si>
  <si>
    <t>Doppler Uplooking SW</t>
  </si>
  <si>
    <t>Console for Dam &amp; Other</t>
  </si>
  <si>
    <t>GSM</t>
  </si>
  <si>
    <t>Weather Sensors</t>
  </si>
  <si>
    <t>UPS (8 Hours)</t>
  </si>
  <si>
    <t>RTU1</t>
  </si>
  <si>
    <t>RTU2</t>
  </si>
  <si>
    <t>AWS</t>
  </si>
  <si>
    <t>Level Sensor Radar (50Mtrs)</t>
  </si>
  <si>
    <t>Control console</t>
  </si>
  <si>
    <t>Level Sensor Ultra sonic 5 Mtr</t>
  </si>
  <si>
    <t>Level Sensor Ultra sonic 10 Mtr</t>
  </si>
  <si>
    <t>Level Sensotr Ultrasonic 15 Mtr</t>
  </si>
  <si>
    <t>Bubbler Type</t>
  </si>
  <si>
    <t>ADCV-Doppler SL 3000</t>
  </si>
  <si>
    <t>GMS/GPRS Modem (for RTU1)</t>
  </si>
  <si>
    <t>RTU1 + data logger</t>
  </si>
  <si>
    <t>RTU2 + data logger</t>
  </si>
  <si>
    <t>Staff gauge</t>
  </si>
  <si>
    <t>Gate Sensors</t>
  </si>
  <si>
    <t>AWQS (automatic WQ station)</t>
  </si>
  <si>
    <t>DWLR + GSM telemetry (GW)</t>
  </si>
  <si>
    <t>N/A</t>
  </si>
  <si>
    <t>Consultancy services for RTDAS/FEWS</t>
  </si>
  <si>
    <t>Laptop + software</t>
  </si>
  <si>
    <t>Supervisory control equipment res. gate</t>
  </si>
  <si>
    <t>Civil works river/res. stations with telemetry</t>
  </si>
  <si>
    <t>GSM server (mobile monitoring communities)</t>
  </si>
  <si>
    <t>Mobile handset</t>
  </si>
  <si>
    <t>2-D modeling software</t>
  </si>
  <si>
    <t>Specialized training and study tour for FEWS</t>
  </si>
  <si>
    <t>see PIP MAH-SW</t>
  </si>
  <si>
    <t>Workstation</t>
  </si>
  <si>
    <t>A0 Printer (all-in-one)</t>
  </si>
  <si>
    <t>GPS – Hand held-type 1</t>
  </si>
  <si>
    <t>GPS – Hand held-type 2</t>
  </si>
  <si>
    <t>DWLR with water quality probes &amp; telemetry</t>
  </si>
  <si>
    <t>EC-TDS Analyzer Micro Processor based</t>
  </si>
  <si>
    <t>PH Analyzer Micro Processor based</t>
  </si>
  <si>
    <t>Ion Meter with flouride electrode</t>
  </si>
  <si>
    <t>Gas Chromotograph</t>
  </si>
  <si>
    <t>Other equipment</t>
  </si>
  <si>
    <t>Medium piezometers (civil works)</t>
  </si>
  <si>
    <t>Deep piezometers (civil works)</t>
  </si>
  <si>
    <t>Specialised Geophysical Equipments  (TEM, MERIS, GPRS )</t>
  </si>
  <si>
    <t>Various</t>
  </si>
  <si>
    <t xml:space="preserve">Rain Gauge Bucket </t>
  </si>
  <si>
    <t>Water level</t>
  </si>
  <si>
    <t>Flow rate</t>
  </si>
  <si>
    <t>Communication</t>
  </si>
  <si>
    <t>Survey</t>
  </si>
  <si>
    <t>Dumpy Levels</t>
  </si>
  <si>
    <t>Geophysics</t>
  </si>
  <si>
    <t>Civils works</t>
  </si>
  <si>
    <t>Consultancy</t>
  </si>
  <si>
    <t>Training</t>
  </si>
  <si>
    <t>Vehicles</t>
  </si>
  <si>
    <t>Office furnishing</t>
  </si>
  <si>
    <t>Software</t>
  </si>
  <si>
    <t>Gate sensor</t>
  </si>
  <si>
    <t>Water Sampling</t>
  </si>
  <si>
    <t>Manual GW level indicator (100, 200 m)</t>
  </si>
  <si>
    <t>Radar V</t>
  </si>
  <si>
    <t>Integrated Reservoir Monitoring System</t>
  </si>
  <si>
    <t>Sensors</t>
  </si>
  <si>
    <t>Manual SRG</t>
  </si>
  <si>
    <t>Individual Pricing</t>
  </si>
  <si>
    <t>HP-3 PIP Pricing</t>
  </si>
  <si>
    <t>Control Interface</t>
  </si>
  <si>
    <t>Sensor 2</t>
  </si>
  <si>
    <t>Sensor 1</t>
  </si>
  <si>
    <t>Power Source</t>
  </si>
  <si>
    <t>Package Type</t>
  </si>
  <si>
    <t>Bucket</t>
  </si>
  <si>
    <t>RTU Type</t>
  </si>
  <si>
    <t>Standard</t>
  </si>
  <si>
    <t>VSAT (XC Band)</t>
  </si>
  <si>
    <t>Rain Gage - RTU1</t>
  </si>
  <si>
    <t>Rain Gage - RTU2</t>
  </si>
  <si>
    <t>Climate Packages</t>
  </si>
  <si>
    <t>Unit Price (Rs)</t>
  </si>
  <si>
    <t>VSAT IDU System (KU Band)</t>
  </si>
  <si>
    <t>Climate</t>
  </si>
  <si>
    <t>AWS Devices</t>
  </si>
  <si>
    <t>Surface Water Sensors/Equipment</t>
  </si>
  <si>
    <t>Climate Sensors/Equipment</t>
  </si>
  <si>
    <t>Category</t>
  </si>
  <si>
    <t>Snow gage</t>
  </si>
  <si>
    <t>Surface Water Packages</t>
  </si>
  <si>
    <t>AMC %</t>
  </si>
  <si>
    <t>Ultrasonic (5m)</t>
  </si>
  <si>
    <t>Ultrasonic (10m)</t>
  </si>
  <si>
    <t>Telemetric Method</t>
  </si>
  <si>
    <t>Ultrasonic (15m)</t>
  </si>
  <si>
    <t>Radar (30m)</t>
  </si>
  <si>
    <t>Radar (50m)</t>
  </si>
  <si>
    <t>Radar (100m)</t>
  </si>
  <si>
    <t>AWLR: Ultrasonic (5m)</t>
  </si>
  <si>
    <t>AWLR: Ultrasonic (10m)</t>
  </si>
  <si>
    <t>AWLR: Ultrasonic (15m)</t>
  </si>
  <si>
    <t>AWLR: Radar (30m)</t>
  </si>
  <si>
    <t>AWLR: Radar (50m)</t>
  </si>
  <si>
    <t>AWLR: Radar (100m)</t>
  </si>
  <si>
    <t>AWLR  + RG: Radar (30m)</t>
  </si>
  <si>
    <t>AWLR  + RG: Radar (50m)</t>
  </si>
  <si>
    <t>AWLR  + RG: Radar (100m)</t>
  </si>
  <si>
    <t>Hand-Held Current meter</t>
  </si>
  <si>
    <t>Bubbler</t>
  </si>
  <si>
    <t>Ground Water Packages</t>
  </si>
  <si>
    <t>DWLR: Standard</t>
  </si>
  <si>
    <t>Battery</t>
  </si>
  <si>
    <t>RTU2*</t>
  </si>
  <si>
    <t>Telemetry Package Pricing</t>
  </si>
  <si>
    <t>ADCV - Side Looking</t>
  </si>
  <si>
    <t>ADCV</t>
  </si>
  <si>
    <t xml:space="preserve">This requires a Genset along with AMF panel. </t>
  </si>
  <si>
    <t>Descriptons</t>
  </si>
  <si>
    <t>Assumes:  AWLR + 5 gate sensors</t>
  </si>
  <si>
    <t>Gate Measuring Sensor (x5)</t>
  </si>
  <si>
    <t>5 gate sensors for spillways</t>
  </si>
  <si>
    <t>AWLR:  Radar 30 mtr. (x2)</t>
  </si>
  <si>
    <t>Water level sensors on the LB and RB canals</t>
  </si>
  <si>
    <t>Main reservoir water level sensor</t>
  </si>
  <si>
    <t>Power source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</si>
  <si>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</si>
  <si>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</si>
  <si>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</si>
  <si>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</si>
  <si>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</si>
  <si>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</si>
  <si>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</si>
  <si>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</si>
  <si>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</si>
  <si>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</si>
  <si>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</si>
  <si>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</si>
  <si>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</si>
  <si>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</si>
  <si>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</si>
  <si>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</si>
  <si>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</si>
  <si>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Telemetry Equipment</t>
  </si>
  <si>
    <t>Ground Water Sensors/Equipment</t>
  </si>
  <si>
    <t>Rainfall</t>
  </si>
  <si>
    <t>Snow</t>
  </si>
  <si>
    <t>Support system</t>
  </si>
  <si>
    <t>Mobile flow meter</t>
  </si>
  <si>
    <t>Water Quality</t>
  </si>
  <si>
    <t>WQ field kit 1</t>
  </si>
  <si>
    <t>WQ field kit 2</t>
  </si>
  <si>
    <t>WQ Field</t>
  </si>
  <si>
    <t xml:space="preserve">Note:  Under Operations include O&amp;M of the hydrometeorological network, site offices, residential buildings; one may also add data </t>
  </si>
  <si>
    <t>WQ Lab</t>
  </si>
  <si>
    <t>Notes</t>
  </si>
  <si>
    <t>Accreditation:  Goods (A1.2)</t>
  </si>
  <si>
    <t>Accreditation:  Consultancy (A1.2)</t>
  </si>
  <si>
    <t>Office/ITC Equipment</t>
  </si>
  <si>
    <t>Vehicle with crane for ADCP</t>
  </si>
  <si>
    <t>Supports multiple sensors</t>
  </si>
  <si>
    <t>Supports 1-2 sensors:  includes GSM capabilities</t>
  </si>
  <si>
    <t>Including 2 lakh for solar radiation measurement</t>
  </si>
  <si>
    <t>Snow gauge + snow depth + temp</t>
  </si>
  <si>
    <t>annual GSM fee: 5,000 Rs/yr/station</t>
  </si>
  <si>
    <t>Commercial data base software for data control; data received through internet</t>
  </si>
  <si>
    <t>Servers and data base software GSM/VSAT</t>
  </si>
  <si>
    <t>typical annual VSAT cost: 7,500 Rs/yr/station (4 kbps)</t>
  </si>
  <si>
    <t>typical annual VSAT cost: 10,000 Rs/yr/station (4 kbps)</t>
  </si>
  <si>
    <t>???</t>
  </si>
  <si>
    <r>
      <t>Solar charger + Panel + Batteries (</t>
    </r>
    <r>
      <rPr>
        <i/>
        <sz val="11"/>
        <rFont val="Calibri"/>
        <family val="2"/>
        <scheme val="minor"/>
      </rPr>
      <t>Solar 40 Watt)</t>
    </r>
  </si>
  <si>
    <r>
      <t>Control Console (</t>
    </r>
    <r>
      <rPr>
        <i/>
        <sz val="11"/>
        <rFont val="Calibri"/>
        <family val="2"/>
        <scheme val="minor"/>
      </rPr>
      <t>Standard</t>
    </r>
    <r>
      <rPr>
        <sz val="11"/>
        <rFont val="Calibri"/>
        <family val="2"/>
        <scheme val="minor"/>
      </rPr>
      <t>)</t>
    </r>
  </si>
  <si>
    <t>Wireless Modem (Radio+Modem)</t>
  </si>
  <si>
    <t>VSAT IDU System (XC Band)</t>
  </si>
  <si>
    <t>Snow Gage, Snow Depth, Temperature</t>
  </si>
  <si>
    <t>Rain Gauge Bucket + RTU1</t>
  </si>
  <si>
    <t>Rain Gauge Bucket + RTU2</t>
  </si>
  <si>
    <t>P1 (GSM)</t>
  </si>
  <si>
    <t>P1 (VSAT)</t>
  </si>
  <si>
    <t>P2 (GSM)</t>
  </si>
  <si>
    <t>P2 (VSAT)</t>
  </si>
  <si>
    <t>P3 (GSM)</t>
  </si>
  <si>
    <t>Telemetry Package</t>
  </si>
  <si>
    <t>P3 (VSAT)</t>
  </si>
  <si>
    <t>P4 (GSM)</t>
  </si>
  <si>
    <t>P4 (VSAT)</t>
  </si>
  <si>
    <t>P5 (GSM)</t>
  </si>
  <si>
    <t>P5 (VSAT)</t>
  </si>
  <si>
    <t>P6 (GSM)</t>
  </si>
  <si>
    <t>P6 (VSAT)</t>
  </si>
  <si>
    <t>P7 (GSM)</t>
  </si>
  <si>
    <t>P7 (VSAT)</t>
  </si>
  <si>
    <t>P8 (GSM)</t>
  </si>
  <si>
    <t>P8 (VSAT)</t>
  </si>
  <si>
    <t>P9 (GSM)</t>
  </si>
  <si>
    <t>P9 (VSAT)</t>
  </si>
  <si>
    <t>P10 (GSM)</t>
  </si>
  <si>
    <t>P10 (VSAT)</t>
  </si>
  <si>
    <t>Radar 30 Mtr. + Rain Gage</t>
  </si>
  <si>
    <t>Radar 50 Mtr. + Rain Gage</t>
  </si>
  <si>
    <t>Radar 100 Mtr. + Rain Gage</t>
  </si>
  <si>
    <t>P11 (GSM)</t>
  </si>
  <si>
    <t>P11 (VSAT)</t>
  </si>
  <si>
    <t>P12 (GSM)</t>
  </si>
  <si>
    <t>P12 (VSAT)</t>
  </si>
  <si>
    <t>P13 (GSM)</t>
  </si>
  <si>
    <t>P13 (VSAT)</t>
  </si>
  <si>
    <t>P14 (GSM)</t>
  </si>
  <si>
    <t>P14 (VSAT)</t>
  </si>
  <si>
    <t>P16 (GSM)</t>
  </si>
  <si>
    <t>P16 (VSAT)</t>
  </si>
  <si>
    <t>P17 (GSM)</t>
  </si>
  <si>
    <t>DWLR: Groundwater</t>
  </si>
  <si>
    <t>Groundwater</t>
  </si>
  <si>
    <t>P18</t>
  </si>
  <si>
    <t>Shaft Encoder</t>
  </si>
  <si>
    <t>Civil works</t>
  </si>
  <si>
    <t>Stilling Well</t>
  </si>
  <si>
    <t>P15 (GSM)</t>
  </si>
  <si>
    <t>P15 (VSAT)</t>
  </si>
  <si>
    <t>Automatic Weather Station (AWS), no Raingauge</t>
  </si>
  <si>
    <t>Enclosure:  Kiosk</t>
  </si>
  <si>
    <r>
      <t xml:space="preserve">Float type </t>
    </r>
    <r>
      <rPr>
        <sz val="11"/>
        <rFont val="Calibri"/>
        <family val="2"/>
        <scheme val="minor"/>
      </rPr>
      <t>( Shaft Encoder) + Stilling Well</t>
    </r>
  </si>
  <si>
    <t>Incl. AMC (35%), VAT (12.5%)</t>
  </si>
  <si>
    <t>AMC 35%, VAT 12.5%</t>
  </si>
  <si>
    <t>Civil works AWS with telemetry</t>
  </si>
  <si>
    <t>Atomic Absorption Spectro-photometer</t>
  </si>
  <si>
    <t>No AMC applicable</t>
  </si>
  <si>
    <t>international experts @ 25,000 USD/staff month plus US$ 5,000 for travel and TA/DA</t>
  </si>
  <si>
    <t>National experts @ 4,500 USD/staff month plus US$ 3,000 for travel and TA/DA</t>
  </si>
  <si>
    <t>SCADA system software + IT equipment</t>
  </si>
  <si>
    <t>AMC adjusted</t>
  </si>
  <si>
    <t>Sampling pump + accessories</t>
  </si>
  <si>
    <t>Should it be 50 lakh?</t>
  </si>
  <si>
    <t>Echosounder</t>
  </si>
  <si>
    <t>????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</si>
</sst>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3" fontId="0" fillId="0" borderId="0" xfId="0" applyNumberForma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left" vertical="top"/>
    </xf>
    <xf numFmtId="3" fontId="0" fillId="0" borderId="4" xfId="0" applyNumberFormat="1" applyFill="1" applyBorder="1" applyAlignment="1">
      <alignment horizontal="center" vertical="top"/>
    </xf>
    <xf numFmtId="3" fontId="0" fillId="0" borderId="5" xfId="0" applyNumberFormat="1" applyFill="1" applyBorder="1" applyAlignment="1">
      <alignment horizontal="left" vertical="top"/>
    </xf>
    <xf numFmtId="3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horizontal="center" vertical="top"/>
    </xf>
    <xf numFmtId="3" fontId="0" fillId="0" borderId="6" xfId="0" applyNumberFormat="1" applyFill="1" applyBorder="1" applyAlignment="1">
      <alignment horizontal="center" vertical="top"/>
    </xf>
    <xf numFmtId="3" fontId="0" fillId="0" borderId="7" xfId="0" applyNumberFormat="1" applyFill="1" applyBorder="1" applyAlignment="1">
      <alignment horizontal="center" vertical="top"/>
    </xf>
    <xf numFmtId="3" fontId="0" fillId="0" borderId="8" xfId="0" applyNumberFormat="1" applyFill="1" applyBorder="1" applyAlignment="1">
      <alignment horizontal="left" vertical="top"/>
    </xf>
    <xf numFmtId="3" fontId="0" fillId="0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horizontal="center"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top"/>
    </xf>
    <xf numFmtId="3" fontId="0" fillId="0" borderId="11" xfId="0" applyNumberFormat="1" applyFill="1" applyBorder="1" applyAlignment="1">
      <alignment horizontal="left" vertical="top"/>
    </xf>
    <xf numFmtId="3" fontId="0" fillId="0" borderId="12" xfId="0" applyNumberForma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left"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/>
    </xf>
    <xf numFmtId="9" fontId="0" fillId="0" borderId="0" xfId="3" applyFont="1"/>
    <xf numFmtId="0" fontId="10" fillId="0" borderId="0" xfId="0" applyFont="1" applyBorder="1"/>
    <xf numFmtId="0" fontId="0" fillId="0" borderId="17" xfId="0" applyBorder="1"/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10" fillId="0" borderId="14" xfId="0" applyFont="1" applyBorder="1"/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wrapText="1"/>
    </xf>
    <xf numFmtId="3" fontId="0" fillId="0" borderId="1" xfId="0" applyNumberFormat="1" applyBorder="1"/>
    <xf numFmtId="3" fontId="0" fillId="0" borderId="22" xfId="0" applyNumberFormat="1" applyBorder="1" applyAlignment="1">
      <alignment horizontal="left"/>
    </xf>
    <xf numFmtId="3" fontId="0" fillId="0" borderId="0" xfId="0" applyNumberFormat="1" applyBorder="1"/>
    <xf numFmtId="3" fontId="0" fillId="0" borderId="13" xfId="0" applyNumberFormat="1" applyBorder="1"/>
    <xf numFmtId="3" fontId="0" fillId="0" borderId="24" xfId="0" applyNumberFormat="1" applyBorder="1" applyAlignment="1">
      <alignment horizontal="left"/>
    </xf>
    <xf numFmtId="3" fontId="0" fillId="0" borderId="14" xfId="2" applyNumberFormat="1" applyFont="1" applyBorder="1" applyAlignment="1">
      <alignment horizontal="center"/>
    </xf>
    <xf numFmtId="3" fontId="0" fillId="0" borderId="0" xfId="2" applyNumberFormat="1" applyFont="1" applyBorder="1" applyAlignment="1">
      <alignment horizontal="center"/>
    </xf>
    <xf numFmtId="0" fontId="10" fillId="0" borderId="2" xfId="0" applyFont="1" applyBorder="1"/>
    <xf numFmtId="3" fontId="0" fillId="0" borderId="2" xfId="2" applyNumberFormat="1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0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8" xfId="0" applyNumberFormat="1" applyBorder="1" applyAlignment="1">
      <alignment horizontal="left" vertical="top"/>
    </xf>
    <xf numFmtId="3" fontId="0" fillId="0" borderId="8" xfId="0" applyNumberFormat="1" applyBorder="1" applyAlignment="1">
      <alignment vertical="top"/>
    </xf>
    <xf numFmtId="3" fontId="0" fillId="0" borderId="9" xfId="0" applyNumberFormat="1" applyBorder="1" applyAlignment="1">
      <alignment horizontal="center" vertical="top"/>
    </xf>
    <xf numFmtId="3" fontId="0" fillId="0" borderId="17" xfId="0" applyNumberFormat="1" applyFill="1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3" fontId="0" fillId="0" borderId="23" xfId="0" applyNumberFormat="1" applyFill="1" applyBorder="1" applyAlignment="1">
      <alignment horizontal="center" vertical="top"/>
    </xf>
    <xf numFmtId="3" fontId="0" fillId="0" borderId="25" xfId="0" applyNumberFormat="1" applyFill="1" applyBorder="1" applyAlignment="1">
      <alignment horizontal="left" vertical="top"/>
    </xf>
    <xf numFmtId="3" fontId="0" fillId="0" borderId="25" xfId="0" applyNumberFormat="1" applyFill="1" applyBorder="1" applyAlignment="1">
      <alignment vertical="top"/>
    </xf>
    <xf numFmtId="3" fontId="0" fillId="0" borderId="25" xfId="0" applyNumberFormat="1" applyFill="1" applyBorder="1" applyAlignment="1">
      <alignment horizontal="center" vertical="top"/>
    </xf>
    <xf numFmtId="3" fontId="0" fillId="0" borderId="22" xfId="0" applyNumberFormat="1" applyFill="1" applyBorder="1" applyAlignment="1">
      <alignment horizontal="center" vertical="top"/>
    </xf>
    <xf numFmtId="3" fontId="9" fillId="0" borderId="3" xfId="0" applyNumberFormat="1" applyFont="1" applyBorder="1" applyAlignment="1">
      <alignment horizontal="left" vertical="top"/>
    </xf>
    <xf numFmtId="3" fontId="0" fillId="0" borderId="3" xfId="0" applyNumberFormat="1" applyBorder="1" applyAlignment="1">
      <alignment horizontal="left" vertical="top"/>
    </xf>
    <xf numFmtId="3" fontId="0" fillId="0" borderId="3" xfId="0" applyNumberFormat="1" applyBorder="1" applyAlignment="1">
      <alignment vertical="top"/>
    </xf>
    <xf numFmtId="3" fontId="0" fillId="0" borderId="3" xfId="0" applyNumberFormat="1" applyFill="1" applyBorder="1" applyAlignment="1">
      <alignment horizontal="left" vertical="top"/>
    </xf>
    <xf numFmtId="3" fontId="0" fillId="0" borderId="3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3" fontId="2" fillId="0" borderId="8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top"/>
    </xf>
    <xf numFmtId="3" fontId="2" fillId="0" borderId="8" xfId="0" applyNumberFormat="1" applyFont="1" applyBorder="1" applyAlignment="1">
      <alignment horizontal="center" vertical="top"/>
    </xf>
    <xf numFmtId="3" fontId="12" fillId="0" borderId="9" xfId="0" applyNumberFormat="1" applyFont="1" applyFill="1" applyBorder="1" applyAlignment="1">
      <alignment horizontal="left" vertical="top"/>
    </xf>
    <xf numFmtId="3" fontId="12" fillId="0" borderId="0" xfId="0" applyNumberFormat="1" applyFont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6" xfId="0" applyNumberFormat="1" applyFont="1" applyFill="1" applyBorder="1" applyAlignment="1">
      <alignment horizontal="left" vertical="top"/>
    </xf>
    <xf numFmtId="3" fontId="12" fillId="0" borderId="12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left" vertical="top"/>
    </xf>
    <xf numFmtId="3" fontId="12" fillId="0" borderId="17" xfId="0" applyNumberFormat="1" applyFont="1" applyFill="1" applyBorder="1" applyAlignment="1">
      <alignment horizontal="left" vertical="top"/>
    </xf>
    <xf numFmtId="3" fontId="12" fillId="0" borderId="20" xfId="0" applyNumberFormat="1" applyFont="1" applyFill="1" applyBorder="1" applyAlignment="1">
      <alignment horizontal="left" vertical="top"/>
    </xf>
    <xf numFmtId="3" fontId="12" fillId="0" borderId="3" xfId="0" applyNumberFormat="1" applyFont="1" applyBorder="1" applyAlignment="1">
      <alignment horizontal="left" vertical="top"/>
    </xf>
    <xf numFmtId="3" fontId="12" fillId="0" borderId="22" xfId="0" applyNumberFormat="1" applyFont="1" applyFill="1" applyBorder="1" applyAlignment="1">
      <alignment horizontal="left" vertical="top"/>
    </xf>
    <xf numFmtId="3" fontId="12" fillId="0" borderId="9" xfId="0" applyNumberFormat="1" applyFont="1" applyBorder="1" applyAlignment="1">
      <alignment horizontal="left" vertical="top"/>
    </xf>
    <xf numFmtId="3" fontId="12" fillId="0" borderId="8" xfId="0" applyNumberFormat="1" applyFont="1" applyFill="1" applyBorder="1" applyAlignment="1">
      <alignment horizontal="left" vertical="top"/>
    </xf>
    <xf numFmtId="3" fontId="12" fillId="0" borderId="0" xfId="0" applyNumberFormat="1" applyFont="1" applyAlignment="1">
      <alignment horizontal="left" vertical="top"/>
    </xf>
    <xf numFmtId="3" fontId="12" fillId="0" borderId="3" xfId="0" applyNumberFormat="1" applyFont="1" applyFill="1" applyBorder="1" applyAlignment="1">
      <alignment horizontal="left" vertical="top"/>
    </xf>
    <xf numFmtId="3" fontId="12" fillId="0" borderId="2" xfId="0" applyNumberFormat="1" applyFont="1" applyBorder="1" applyAlignment="1">
      <alignment horizontal="left" vertical="top"/>
    </xf>
    <xf numFmtId="3" fontId="13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left" vertical="top"/>
    </xf>
    <xf numFmtId="3" fontId="2" fillId="0" borderId="25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vertical="top"/>
    </xf>
    <xf numFmtId="3" fontId="0" fillId="0" borderId="26" xfId="0" applyNumberForma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0" fillId="0" borderId="0" xfId="0" applyNumberFormat="1" applyFill="1" applyAlignment="1">
      <alignment vertical="top"/>
    </xf>
    <xf numFmtId="3" fontId="13" fillId="0" borderId="9" xfId="0" applyNumberFormat="1" applyFont="1" applyFill="1" applyBorder="1" applyAlignment="1">
      <alignment horizontal="left" vertical="top"/>
    </xf>
    <xf numFmtId="3" fontId="0" fillId="0" borderId="25" xfId="0" applyNumberFormat="1" applyFill="1" applyBorder="1" applyAlignment="1">
      <alignment vertical="top" wrapText="1"/>
    </xf>
    <xf numFmtId="3" fontId="0" fillId="0" borderId="26" xfId="0" applyNumberFormat="1" applyBorder="1" applyAlignment="1">
      <alignment horizontal="left" vertical="top"/>
    </xf>
    <xf numFmtId="0" fontId="0" fillId="0" borderId="26" xfId="0" applyFill="1" applyBorder="1" applyAlignment="1">
      <alignment vertical="top"/>
    </xf>
    <xf numFmtId="0" fontId="0" fillId="0" borderId="26" xfId="0" applyFill="1" applyBorder="1" applyAlignment="1">
      <alignment horizontal="center" vertical="top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4">
    <cellStyle name="Comma" xfId="2" builtinId="3"/>
    <cellStyle name="Normal" xfId="0" builtinId="0"/>
    <cellStyle name="Normal 2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showGridLines="0" tabSelected="1" zoomScale="90" zoomScaleNormal="90" workbookViewId="0">
      <pane ySplit="3" topLeftCell="A4" activePane="bottomLeft" state="frozen"/>
      <selection pane="bottomLeft" activeCell="K72" sqref="K72"/>
    </sheetView>
  </sheetViews>
  <sheetFormatPr defaultColWidth="9.140625" defaultRowHeight="15"/>
  <cols>
    <col min="1" max="1" width="8.42578125" style="8" customWidth="1"/>
    <col min="2" max="2" width="18.28515625" style="8" customWidth="1"/>
    <col min="3" max="3" width="38" style="7" customWidth="1"/>
    <col min="4" max="4" width="12.28515625" style="10" customWidth="1"/>
    <col min="5" max="5" width="11" style="10" customWidth="1"/>
    <col min="6" max="6" width="13.42578125" style="10" customWidth="1"/>
    <col min="7" max="7" width="13.28515625" style="10" customWidth="1"/>
    <col min="8" max="8" width="9.5703125" style="10" customWidth="1"/>
    <col min="9" max="9" width="10.7109375" style="10" customWidth="1"/>
    <col min="10" max="10" width="13.28515625" style="10" customWidth="1"/>
    <col min="11" max="11" width="39.7109375" style="125" customWidth="1"/>
    <col min="12" max="16384" width="9.140625" style="7"/>
  </cols>
  <sheetData>
    <row r="1" spans="1:11" ht="18.75">
      <c r="A1" s="164" t="s">
        <v>115</v>
      </c>
    </row>
    <row r="2" spans="1:11">
      <c r="A2" s="165" t="s">
        <v>114</v>
      </c>
    </row>
    <row r="3" spans="1:11" ht="55.9" customHeight="1">
      <c r="A3" s="37" t="s">
        <v>0</v>
      </c>
      <c r="B3" s="38" t="s">
        <v>134</v>
      </c>
      <c r="C3" s="38" t="s">
        <v>1</v>
      </c>
      <c r="D3" s="160" t="s">
        <v>228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163" t="s">
        <v>269</v>
      </c>
      <c r="K3" s="140" t="s">
        <v>201</v>
      </c>
    </row>
    <row r="4" spans="1:11" ht="15.75">
      <c r="A4" s="39" t="s">
        <v>133</v>
      </c>
      <c r="B4" s="6"/>
      <c r="E4" s="6"/>
      <c r="F4" s="6"/>
      <c r="G4" s="6"/>
      <c r="H4" s="9"/>
      <c r="I4" s="9"/>
      <c r="J4" s="9"/>
      <c r="K4" s="126"/>
    </row>
    <row r="5" spans="1:11">
      <c r="A5" s="24">
        <v>1</v>
      </c>
      <c r="B5" s="25" t="s">
        <v>191</v>
      </c>
      <c r="C5" s="26" t="s">
        <v>113</v>
      </c>
      <c r="D5" s="27"/>
      <c r="E5" s="27">
        <v>4000</v>
      </c>
      <c r="F5" s="27"/>
      <c r="G5" s="27"/>
      <c r="H5" s="27"/>
      <c r="I5" s="27">
        <f t="shared" ref="I5:I6" si="0">SUM(E5:H5)</f>
        <v>4000</v>
      </c>
      <c r="J5" s="28">
        <f>+I5*1.35*1.125</f>
        <v>6075</v>
      </c>
      <c r="K5" s="127"/>
    </row>
    <row r="6" spans="1:11">
      <c r="A6" s="29">
        <f>+A5+1</f>
        <v>2</v>
      </c>
      <c r="B6" s="31" t="s">
        <v>191</v>
      </c>
      <c r="C6" s="31" t="s">
        <v>94</v>
      </c>
      <c r="D6" s="32"/>
      <c r="E6" s="32">
        <v>50000</v>
      </c>
      <c r="F6" s="32"/>
      <c r="G6" s="32"/>
      <c r="H6" s="32"/>
      <c r="I6" s="32">
        <f t="shared" si="0"/>
        <v>50000</v>
      </c>
      <c r="J6" s="32">
        <f t="shared" ref="J6:J15" si="1">+I6*1.35*1.125</f>
        <v>75937.5</v>
      </c>
      <c r="K6" s="124"/>
    </row>
    <row r="7" spans="1:11">
      <c r="A7" s="29">
        <f>+A6+1</f>
        <v>3</v>
      </c>
      <c r="B7" s="31" t="s">
        <v>191</v>
      </c>
      <c r="C7" s="31" t="s">
        <v>222</v>
      </c>
      <c r="D7" s="32" t="s">
        <v>223</v>
      </c>
      <c r="E7" s="32">
        <f>'Telemetry Packages'!J6</f>
        <v>160000</v>
      </c>
      <c r="F7" s="32"/>
      <c r="G7" s="32"/>
      <c r="H7" s="32"/>
      <c r="I7" s="32">
        <f>E7</f>
        <v>160000</v>
      </c>
      <c r="J7" s="32">
        <f t="shared" si="1"/>
        <v>243000</v>
      </c>
      <c r="K7" s="144"/>
    </row>
    <row r="8" spans="1:11">
      <c r="A8" s="29">
        <f t="shared" ref="A8:A15" si="2">+A7+1</f>
        <v>4</v>
      </c>
      <c r="B8" s="31" t="s">
        <v>191</v>
      </c>
      <c r="C8" s="31" t="s">
        <v>222</v>
      </c>
      <c r="D8" s="32" t="s">
        <v>224</v>
      </c>
      <c r="E8" s="32">
        <f>'Telemetry Packages'!J7</f>
        <v>360000</v>
      </c>
      <c r="F8" s="32"/>
      <c r="G8" s="32"/>
      <c r="H8" s="32"/>
      <c r="I8" s="32">
        <f t="shared" ref="I8:I15" si="3">E8</f>
        <v>360000</v>
      </c>
      <c r="J8" s="32">
        <f t="shared" si="1"/>
        <v>546750.00000000012</v>
      </c>
      <c r="K8" s="144"/>
    </row>
    <row r="9" spans="1:11">
      <c r="A9" s="29">
        <f t="shared" si="2"/>
        <v>5</v>
      </c>
      <c r="B9" s="31" t="s">
        <v>191</v>
      </c>
      <c r="C9" s="31" t="s">
        <v>221</v>
      </c>
      <c r="D9" s="32" t="s">
        <v>225</v>
      </c>
      <c r="E9" s="32">
        <f>'Telemetry Packages'!J8</f>
        <v>325000</v>
      </c>
      <c r="F9" s="32"/>
      <c r="G9" s="32"/>
      <c r="H9" s="32"/>
      <c r="I9" s="32">
        <f t="shared" si="3"/>
        <v>325000</v>
      </c>
      <c r="J9" s="32">
        <f t="shared" si="1"/>
        <v>493593.75</v>
      </c>
      <c r="K9" s="144"/>
    </row>
    <row r="10" spans="1:11">
      <c r="A10" s="29">
        <f t="shared" si="2"/>
        <v>6</v>
      </c>
      <c r="B10" s="31" t="s">
        <v>191</v>
      </c>
      <c r="C10" s="31" t="s">
        <v>221</v>
      </c>
      <c r="D10" s="32" t="s">
        <v>226</v>
      </c>
      <c r="E10" s="32">
        <f>'Telemetry Packages'!J9</f>
        <v>500000</v>
      </c>
      <c r="F10" s="32"/>
      <c r="G10" s="32"/>
      <c r="H10" s="32"/>
      <c r="I10" s="32">
        <f t="shared" si="3"/>
        <v>500000</v>
      </c>
      <c r="J10" s="32">
        <f t="shared" si="1"/>
        <v>759375</v>
      </c>
      <c r="K10" s="144"/>
    </row>
    <row r="11" spans="1:11">
      <c r="A11" s="29">
        <f t="shared" si="2"/>
        <v>7</v>
      </c>
      <c r="B11" s="31" t="s">
        <v>130</v>
      </c>
      <c r="C11" s="31" t="s">
        <v>266</v>
      </c>
      <c r="D11" s="32"/>
      <c r="E11" s="32">
        <v>400000</v>
      </c>
      <c r="F11" s="32"/>
      <c r="G11" s="32">
        <v>20000</v>
      </c>
      <c r="H11" s="32"/>
      <c r="I11" s="32">
        <f>SUM(E11:H11)</f>
        <v>420000</v>
      </c>
      <c r="J11" s="32">
        <f t="shared" si="1"/>
        <v>637875</v>
      </c>
      <c r="K11" s="124" t="s">
        <v>208</v>
      </c>
    </row>
    <row r="12" spans="1:11">
      <c r="A12" s="29">
        <f t="shared" si="2"/>
        <v>8</v>
      </c>
      <c r="B12" s="31" t="s">
        <v>130</v>
      </c>
      <c r="C12" s="31" t="s">
        <v>266</v>
      </c>
      <c r="D12" s="32" t="s">
        <v>227</v>
      </c>
      <c r="E12" s="32">
        <f>'Telemetry Packages'!J10</f>
        <v>745000</v>
      </c>
      <c r="F12" s="32"/>
      <c r="G12" s="32"/>
      <c r="H12" s="32"/>
      <c r="I12" s="32">
        <f t="shared" ref="I12" si="4">E12</f>
        <v>745000</v>
      </c>
      <c r="J12" s="32">
        <f t="shared" si="1"/>
        <v>1131468.7500000002</v>
      </c>
      <c r="K12" s="124" t="s">
        <v>208</v>
      </c>
    </row>
    <row r="13" spans="1:11">
      <c r="A13" s="29">
        <f t="shared" si="2"/>
        <v>9</v>
      </c>
      <c r="B13" s="31" t="s">
        <v>130</v>
      </c>
      <c r="C13" s="31" t="s">
        <v>266</v>
      </c>
      <c r="D13" s="32" t="s">
        <v>229</v>
      </c>
      <c r="E13" s="32">
        <f>'Telemetry Packages'!J11</f>
        <v>920000</v>
      </c>
      <c r="F13" s="32"/>
      <c r="G13" s="32"/>
      <c r="H13" s="32"/>
      <c r="I13" s="32">
        <f t="shared" si="3"/>
        <v>920000</v>
      </c>
      <c r="J13" s="32">
        <f t="shared" si="1"/>
        <v>1397250</v>
      </c>
      <c r="K13" s="124" t="s">
        <v>208</v>
      </c>
    </row>
    <row r="14" spans="1:11">
      <c r="A14" s="29">
        <f t="shared" si="2"/>
        <v>10</v>
      </c>
      <c r="B14" s="31" t="s">
        <v>192</v>
      </c>
      <c r="C14" s="31" t="s">
        <v>209</v>
      </c>
      <c r="D14" s="32" t="s">
        <v>230</v>
      </c>
      <c r="E14" s="32">
        <f>'Telemetry Packages'!J12</f>
        <v>625000</v>
      </c>
      <c r="F14" s="32"/>
      <c r="G14" s="32"/>
      <c r="H14" s="32"/>
      <c r="I14" s="32">
        <f t="shared" si="3"/>
        <v>625000</v>
      </c>
      <c r="J14" s="32">
        <f t="shared" si="1"/>
        <v>949218.75</v>
      </c>
      <c r="K14" s="134"/>
    </row>
    <row r="15" spans="1:11">
      <c r="A15" s="29">
        <f t="shared" si="2"/>
        <v>11</v>
      </c>
      <c r="B15" s="31" t="s">
        <v>192</v>
      </c>
      <c r="C15" s="31" t="s">
        <v>209</v>
      </c>
      <c r="D15" s="32" t="s">
        <v>231</v>
      </c>
      <c r="E15" s="32">
        <f>'Telemetry Packages'!J13</f>
        <v>800000</v>
      </c>
      <c r="F15" s="32"/>
      <c r="G15" s="32"/>
      <c r="H15" s="32"/>
      <c r="I15" s="32">
        <f t="shared" si="3"/>
        <v>800000</v>
      </c>
      <c r="J15" s="32">
        <f t="shared" si="1"/>
        <v>1215000</v>
      </c>
      <c r="K15" s="134"/>
    </row>
    <row r="16" spans="1:11">
      <c r="A16" s="34">
        <f>A15+1</f>
        <v>12</v>
      </c>
      <c r="B16" s="49" t="s">
        <v>101</v>
      </c>
      <c r="C16" s="142" t="s">
        <v>271</v>
      </c>
      <c r="D16" s="143"/>
      <c r="E16" s="143">
        <v>150000</v>
      </c>
      <c r="F16" s="143"/>
      <c r="G16" s="143"/>
      <c r="H16" s="143"/>
      <c r="I16" s="143">
        <f>SUM(E16:H16)</f>
        <v>150000</v>
      </c>
      <c r="J16" s="36" t="s">
        <v>70</v>
      </c>
      <c r="K16" s="128"/>
    </row>
    <row r="17" spans="1:11" ht="15.75">
      <c r="A17" s="39" t="s">
        <v>132</v>
      </c>
      <c r="B17" s="18"/>
      <c r="C17" s="23"/>
      <c r="D17" s="155"/>
      <c r="E17" s="155"/>
      <c r="F17" s="155"/>
      <c r="G17" s="155"/>
      <c r="H17" s="155"/>
      <c r="I17" s="155"/>
      <c r="J17" s="155"/>
      <c r="K17" s="129"/>
    </row>
    <row r="18" spans="1:11">
      <c r="A18" s="24">
        <f>+A16+1</f>
        <v>13</v>
      </c>
      <c r="B18" s="25" t="s">
        <v>95</v>
      </c>
      <c r="C18" s="26" t="s">
        <v>58</v>
      </c>
      <c r="D18" s="27"/>
      <c r="E18" s="27">
        <v>45000</v>
      </c>
      <c r="F18" s="27">
        <v>5000</v>
      </c>
      <c r="G18" s="27">
        <v>5000</v>
      </c>
      <c r="H18" s="27">
        <v>5000</v>
      </c>
      <c r="I18" s="27">
        <f t="shared" ref="I18:I58" si="5">SUM(E18:H18)</f>
        <v>60000</v>
      </c>
      <c r="J18" s="28">
        <f t="shared" ref="J18:J82" si="6">+I18*1.35*1.125</f>
        <v>91125</v>
      </c>
      <c r="K18" s="127"/>
    </row>
    <row r="19" spans="1:11">
      <c r="A19" s="29">
        <f>+A18+1</f>
        <v>14</v>
      </c>
      <c r="B19" s="30" t="s">
        <v>95</v>
      </c>
      <c r="C19" s="31" t="s">
        <v>58</v>
      </c>
      <c r="D19" s="32" t="s">
        <v>232</v>
      </c>
      <c r="E19" s="110">
        <f>'Telemetry Packages'!J15</f>
        <v>170000</v>
      </c>
      <c r="F19" s="110"/>
      <c r="G19" s="110"/>
      <c r="H19" s="110"/>
      <c r="I19" s="32">
        <f t="shared" ref="I19:I27" si="7">SUM(E19:H19)</f>
        <v>170000</v>
      </c>
      <c r="J19" s="33">
        <f t="shared" si="6"/>
        <v>258187.50000000003</v>
      </c>
      <c r="K19" s="134"/>
    </row>
    <row r="20" spans="1:11">
      <c r="A20" s="29">
        <f t="shared" ref="A20:A63" si="8">+A19+1</f>
        <v>15</v>
      </c>
      <c r="B20" s="30" t="s">
        <v>95</v>
      </c>
      <c r="C20" s="31" t="s">
        <v>58</v>
      </c>
      <c r="D20" s="32" t="s">
        <v>233</v>
      </c>
      <c r="E20" s="110">
        <f>'Telemetry Packages'!J16</f>
        <v>370000</v>
      </c>
      <c r="F20" s="110"/>
      <c r="G20" s="110"/>
      <c r="H20" s="110"/>
      <c r="I20" s="32">
        <f t="shared" si="7"/>
        <v>370000</v>
      </c>
      <c r="J20" s="33">
        <f t="shared" si="6"/>
        <v>561937.50000000012</v>
      </c>
      <c r="K20" s="134"/>
    </row>
    <row r="21" spans="1:11">
      <c r="A21" s="29">
        <f t="shared" si="8"/>
        <v>16</v>
      </c>
      <c r="B21" s="30" t="s">
        <v>95</v>
      </c>
      <c r="C21" s="31" t="s">
        <v>59</v>
      </c>
      <c r="D21" s="32"/>
      <c r="E21" s="32">
        <v>80000</v>
      </c>
      <c r="F21" s="32">
        <v>5000</v>
      </c>
      <c r="G21" s="32">
        <v>5000</v>
      </c>
      <c r="H21" s="32">
        <v>5000</v>
      </c>
      <c r="I21" s="32">
        <f t="shared" si="7"/>
        <v>95000</v>
      </c>
      <c r="J21" s="33">
        <f t="shared" si="6"/>
        <v>144281.25000000003</v>
      </c>
      <c r="K21" s="124"/>
    </row>
    <row r="22" spans="1:11">
      <c r="A22" s="29">
        <f t="shared" si="8"/>
        <v>17</v>
      </c>
      <c r="B22" s="30" t="s">
        <v>95</v>
      </c>
      <c r="C22" s="31" t="s">
        <v>59</v>
      </c>
      <c r="D22" s="32" t="s">
        <v>234</v>
      </c>
      <c r="E22" s="32">
        <f>'Telemetry Packages'!J17</f>
        <v>205000</v>
      </c>
      <c r="F22" s="32"/>
      <c r="G22" s="32"/>
      <c r="H22" s="32"/>
      <c r="I22" s="32">
        <f t="shared" si="7"/>
        <v>205000</v>
      </c>
      <c r="J22" s="33">
        <f t="shared" si="6"/>
        <v>311343.75</v>
      </c>
      <c r="K22" s="124"/>
    </row>
    <row r="23" spans="1:11">
      <c r="A23" s="29">
        <f t="shared" si="8"/>
        <v>18</v>
      </c>
      <c r="B23" s="30" t="s">
        <v>95</v>
      </c>
      <c r="C23" s="31" t="s">
        <v>59</v>
      </c>
      <c r="D23" s="32" t="s">
        <v>235</v>
      </c>
      <c r="E23" s="32">
        <f>'Telemetry Packages'!J18</f>
        <v>405000</v>
      </c>
      <c r="F23" s="32"/>
      <c r="G23" s="32"/>
      <c r="H23" s="32"/>
      <c r="I23" s="32">
        <f t="shared" si="7"/>
        <v>405000</v>
      </c>
      <c r="J23" s="33">
        <f t="shared" si="6"/>
        <v>615093.75</v>
      </c>
      <c r="K23" s="124"/>
    </row>
    <row r="24" spans="1:11">
      <c r="A24" s="29">
        <f t="shared" si="8"/>
        <v>19</v>
      </c>
      <c r="B24" s="30" t="s">
        <v>95</v>
      </c>
      <c r="C24" s="31" t="s">
        <v>60</v>
      </c>
      <c r="D24" s="32"/>
      <c r="E24" s="32">
        <v>110000</v>
      </c>
      <c r="F24" s="32">
        <v>5000</v>
      </c>
      <c r="G24" s="32">
        <v>5000</v>
      </c>
      <c r="H24" s="32">
        <v>5000</v>
      </c>
      <c r="I24" s="32">
        <f t="shared" si="7"/>
        <v>125000</v>
      </c>
      <c r="J24" s="33">
        <f t="shared" si="6"/>
        <v>189843.75</v>
      </c>
      <c r="K24" s="124"/>
    </row>
    <row r="25" spans="1:11">
      <c r="A25" s="29">
        <f t="shared" si="8"/>
        <v>20</v>
      </c>
      <c r="B25" s="30" t="s">
        <v>95</v>
      </c>
      <c r="C25" s="31" t="s">
        <v>60</v>
      </c>
      <c r="D25" s="32" t="s">
        <v>236</v>
      </c>
      <c r="E25" s="32">
        <f>'Telemetry Packages'!J19</f>
        <v>235000</v>
      </c>
      <c r="F25" s="32"/>
      <c r="G25" s="32"/>
      <c r="H25" s="32"/>
      <c r="I25" s="32">
        <f t="shared" si="7"/>
        <v>235000</v>
      </c>
      <c r="J25" s="33">
        <f t="shared" si="6"/>
        <v>356906.25</v>
      </c>
      <c r="K25" s="124"/>
    </row>
    <row r="26" spans="1:11">
      <c r="A26" s="29">
        <f t="shared" si="8"/>
        <v>21</v>
      </c>
      <c r="B26" s="30" t="s">
        <v>95</v>
      </c>
      <c r="C26" s="31" t="s">
        <v>60</v>
      </c>
      <c r="D26" s="32" t="s">
        <v>237</v>
      </c>
      <c r="E26" s="32">
        <f>'Telemetry Packages'!J20</f>
        <v>435000</v>
      </c>
      <c r="F26" s="32"/>
      <c r="G26" s="32"/>
      <c r="H26" s="32"/>
      <c r="I26" s="32">
        <f t="shared" si="7"/>
        <v>435000</v>
      </c>
      <c r="J26" s="33">
        <f t="shared" si="6"/>
        <v>660656.25</v>
      </c>
      <c r="K26" s="124"/>
    </row>
    <row r="27" spans="1:11">
      <c r="A27" s="29">
        <f t="shared" si="8"/>
        <v>22</v>
      </c>
      <c r="B27" s="30" t="s">
        <v>95</v>
      </c>
      <c r="C27" s="31" t="s">
        <v>7</v>
      </c>
      <c r="D27" s="32"/>
      <c r="E27" s="32">
        <v>100000</v>
      </c>
      <c r="F27" s="32">
        <v>10000</v>
      </c>
      <c r="G27" s="32">
        <v>10000</v>
      </c>
      <c r="H27" s="32">
        <v>5000</v>
      </c>
      <c r="I27" s="32">
        <f t="shared" si="7"/>
        <v>125000</v>
      </c>
      <c r="J27" s="33">
        <f t="shared" si="6"/>
        <v>189843.75</v>
      </c>
      <c r="K27" s="124"/>
    </row>
    <row r="28" spans="1:11">
      <c r="A28" s="29">
        <f t="shared" si="8"/>
        <v>23</v>
      </c>
      <c r="B28" s="30" t="s">
        <v>95</v>
      </c>
      <c r="C28" s="31" t="s">
        <v>7</v>
      </c>
      <c r="D28" s="32" t="s">
        <v>264</v>
      </c>
      <c r="E28" s="32">
        <f>'Telemetry Packages'!J35</f>
        <v>235000</v>
      </c>
      <c r="F28" s="32"/>
      <c r="G28" s="32"/>
      <c r="H28" s="32"/>
      <c r="I28" s="32">
        <f t="shared" ref="I28:I30" si="9">SUM(E28:H28)</f>
        <v>235000</v>
      </c>
      <c r="J28" s="33">
        <f t="shared" si="6"/>
        <v>356906.25</v>
      </c>
      <c r="K28" s="124"/>
    </row>
    <row r="29" spans="1:11">
      <c r="A29" s="29">
        <f t="shared" si="8"/>
        <v>24</v>
      </c>
      <c r="B29" s="30" t="s">
        <v>95</v>
      </c>
      <c r="C29" s="31" t="s">
        <v>7</v>
      </c>
      <c r="D29" s="32" t="s">
        <v>265</v>
      </c>
      <c r="E29" s="32">
        <f>'Telemetry Packages'!J36</f>
        <v>435000</v>
      </c>
      <c r="F29" s="32"/>
      <c r="G29" s="32"/>
      <c r="H29" s="32"/>
      <c r="I29" s="32">
        <f t="shared" si="9"/>
        <v>435000</v>
      </c>
      <c r="J29" s="33">
        <f t="shared" si="6"/>
        <v>660656.25</v>
      </c>
      <c r="K29" s="124"/>
    </row>
    <row r="30" spans="1:11">
      <c r="A30" s="29">
        <f t="shared" si="8"/>
        <v>25</v>
      </c>
      <c r="B30" s="30" t="s">
        <v>95</v>
      </c>
      <c r="C30" s="31" t="s">
        <v>268</v>
      </c>
      <c r="D30" s="32"/>
      <c r="E30" s="32">
        <f>E27</f>
        <v>100000</v>
      </c>
      <c r="F30" s="32">
        <v>310000</v>
      </c>
      <c r="G30" s="32">
        <v>10000</v>
      </c>
      <c r="H30" s="32">
        <v>5000</v>
      </c>
      <c r="I30" s="32">
        <f t="shared" si="9"/>
        <v>425000</v>
      </c>
      <c r="J30" s="33">
        <f t="shared" si="6"/>
        <v>645468.75</v>
      </c>
      <c r="K30" s="124"/>
    </row>
    <row r="31" spans="1:11">
      <c r="A31" s="29">
        <f t="shared" si="8"/>
        <v>26</v>
      </c>
      <c r="B31" s="30" t="s">
        <v>95</v>
      </c>
      <c r="C31" s="31" t="s">
        <v>268</v>
      </c>
      <c r="D31" s="32" t="s">
        <v>264</v>
      </c>
      <c r="E31" s="32">
        <f>I28+E75</f>
        <v>535000</v>
      </c>
      <c r="F31" s="32"/>
      <c r="G31" s="32"/>
      <c r="H31" s="32"/>
      <c r="I31" s="32">
        <f t="shared" ref="I31:I32" si="10">SUM(E31:H31)</f>
        <v>535000</v>
      </c>
      <c r="J31" s="33">
        <f t="shared" si="6"/>
        <v>812531.25</v>
      </c>
      <c r="K31" s="124"/>
    </row>
    <row r="32" spans="1:11">
      <c r="A32" s="29">
        <f t="shared" si="8"/>
        <v>27</v>
      </c>
      <c r="B32" s="30" t="s">
        <v>95</v>
      </c>
      <c r="C32" s="31" t="s">
        <v>268</v>
      </c>
      <c r="D32" s="32" t="s">
        <v>265</v>
      </c>
      <c r="E32" s="32">
        <f>I29+E75</f>
        <v>735000</v>
      </c>
      <c r="F32" s="32"/>
      <c r="G32" s="32"/>
      <c r="H32" s="32"/>
      <c r="I32" s="32">
        <f t="shared" si="10"/>
        <v>735000</v>
      </c>
      <c r="J32" s="33">
        <f t="shared" si="6"/>
        <v>1116281.2500000002</v>
      </c>
      <c r="K32" s="124"/>
    </row>
    <row r="33" spans="1:11">
      <c r="A33" s="29">
        <f t="shared" si="8"/>
        <v>28</v>
      </c>
      <c r="B33" s="30" t="s">
        <v>95</v>
      </c>
      <c r="C33" s="31" t="s">
        <v>8</v>
      </c>
      <c r="D33" s="32"/>
      <c r="E33" s="32">
        <v>180000</v>
      </c>
      <c r="F33" s="32">
        <v>5000</v>
      </c>
      <c r="G33" s="32">
        <v>10000</v>
      </c>
      <c r="H33" s="32">
        <v>5000</v>
      </c>
      <c r="I33" s="32">
        <f t="shared" si="5"/>
        <v>200000</v>
      </c>
      <c r="J33" s="33">
        <f t="shared" si="6"/>
        <v>303750</v>
      </c>
      <c r="K33" s="124"/>
    </row>
    <row r="34" spans="1:11">
      <c r="A34" s="29">
        <f>+A33+1</f>
        <v>29</v>
      </c>
      <c r="B34" s="30" t="s">
        <v>95</v>
      </c>
      <c r="C34" s="31" t="s">
        <v>8</v>
      </c>
      <c r="D34" s="32" t="s">
        <v>238</v>
      </c>
      <c r="E34" s="32">
        <f>'Telemetry Packages'!J21</f>
        <v>310000</v>
      </c>
      <c r="F34" s="32"/>
      <c r="G34" s="32"/>
      <c r="H34" s="32"/>
      <c r="I34" s="32">
        <f t="shared" ref="I34:I35" si="11">SUM(E34:H34)</f>
        <v>310000</v>
      </c>
      <c r="J34" s="33">
        <f t="shared" si="6"/>
        <v>470812.5</v>
      </c>
      <c r="K34" s="124"/>
    </row>
    <row r="35" spans="1:11">
      <c r="A35" s="29">
        <f t="shared" si="8"/>
        <v>30</v>
      </c>
      <c r="B35" s="30" t="s">
        <v>95</v>
      </c>
      <c r="C35" s="31" t="s">
        <v>8</v>
      </c>
      <c r="D35" s="32" t="s">
        <v>239</v>
      </c>
      <c r="E35" s="32">
        <f>'Telemetry Packages'!J22</f>
        <v>510000</v>
      </c>
      <c r="F35" s="32"/>
      <c r="G35" s="32"/>
      <c r="H35" s="32"/>
      <c r="I35" s="32">
        <f t="shared" si="11"/>
        <v>510000</v>
      </c>
      <c r="J35" s="33">
        <f t="shared" si="6"/>
        <v>774562.5</v>
      </c>
      <c r="K35" s="124"/>
    </row>
    <row r="36" spans="1:11">
      <c r="A36" s="29">
        <f t="shared" si="8"/>
        <v>31</v>
      </c>
      <c r="B36" s="30" t="s">
        <v>95</v>
      </c>
      <c r="C36" s="31" t="s">
        <v>9</v>
      </c>
      <c r="D36" s="32"/>
      <c r="E36" s="32">
        <v>220000</v>
      </c>
      <c r="F36" s="32">
        <v>5000</v>
      </c>
      <c r="G36" s="32">
        <v>10000</v>
      </c>
      <c r="H36" s="32">
        <v>5000</v>
      </c>
      <c r="I36" s="32">
        <f t="shared" si="5"/>
        <v>240000</v>
      </c>
      <c r="J36" s="33">
        <f t="shared" si="6"/>
        <v>364500</v>
      </c>
      <c r="K36" s="124"/>
    </row>
    <row r="37" spans="1:11">
      <c r="A37" s="29">
        <f t="shared" si="8"/>
        <v>32</v>
      </c>
      <c r="B37" s="30" t="s">
        <v>95</v>
      </c>
      <c r="C37" s="31" t="s">
        <v>9</v>
      </c>
      <c r="D37" s="32" t="s">
        <v>240</v>
      </c>
      <c r="E37" s="32">
        <f>'Telemetry Packages'!J23</f>
        <v>350000</v>
      </c>
      <c r="F37" s="32"/>
      <c r="G37" s="32"/>
      <c r="H37" s="32"/>
      <c r="I37" s="32">
        <f t="shared" ref="I37:I38" si="12">SUM(E37:H37)</f>
        <v>350000</v>
      </c>
      <c r="J37" s="33">
        <f t="shared" si="6"/>
        <v>531562.50000000012</v>
      </c>
      <c r="K37" s="124"/>
    </row>
    <row r="38" spans="1:11">
      <c r="A38" s="29">
        <f t="shared" si="8"/>
        <v>33</v>
      </c>
      <c r="B38" s="30" t="s">
        <v>95</v>
      </c>
      <c r="C38" s="31" t="s">
        <v>9</v>
      </c>
      <c r="D38" s="32" t="s">
        <v>241</v>
      </c>
      <c r="E38" s="32">
        <f>'Telemetry Packages'!J24</f>
        <v>550000</v>
      </c>
      <c r="F38" s="32"/>
      <c r="G38" s="32"/>
      <c r="H38" s="32"/>
      <c r="I38" s="32">
        <f t="shared" si="12"/>
        <v>550000</v>
      </c>
      <c r="J38" s="33">
        <f t="shared" si="6"/>
        <v>835312.5</v>
      </c>
      <c r="K38" s="124"/>
    </row>
    <row r="39" spans="1:11">
      <c r="A39" s="29">
        <f t="shared" si="8"/>
        <v>34</v>
      </c>
      <c r="B39" s="30" t="s">
        <v>95</v>
      </c>
      <c r="C39" s="31" t="s">
        <v>10</v>
      </c>
      <c r="D39" s="32"/>
      <c r="E39" s="32">
        <v>350000</v>
      </c>
      <c r="F39" s="32">
        <v>10000</v>
      </c>
      <c r="G39" s="32">
        <v>15000</v>
      </c>
      <c r="H39" s="32">
        <v>5000</v>
      </c>
      <c r="I39" s="32">
        <f t="shared" si="5"/>
        <v>380000</v>
      </c>
      <c r="J39" s="33">
        <f t="shared" si="6"/>
        <v>577125.00000000012</v>
      </c>
      <c r="K39" s="124"/>
    </row>
    <row r="40" spans="1:11">
      <c r="A40" s="29">
        <f t="shared" si="8"/>
        <v>35</v>
      </c>
      <c r="B40" s="30" t="s">
        <v>95</v>
      </c>
      <c r="C40" s="31" t="s">
        <v>10</v>
      </c>
      <c r="D40" s="32" t="s">
        <v>242</v>
      </c>
      <c r="E40" s="32">
        <f>'Telemetry Packages'!J31</f>
        <v>540000</v>
      </c>
      <c r="F40" s="32"/>
      <c r="G40" s="32"/>
      <c r="H40" s="32"/>
      <c r="I40" s="32">
        <f t="shared" ref="I40:I48" si="13">SUM(E40:H40)</f>
        <v>540000</v>
      </c>
      <c r="J40" s="33">
        <f t="shared" si="6"/>
        <v>820125</v>
      </c>
      <c r="K40" s="124"/>
    </row>
    <row r="41" spans="1:11">
      <c r="A41" s="29">
        <f t="shared" si="8"/>
        <v>36</v>
      </c>
      <c r="B41" s="30" t="s">
        <v>95</v>
      </c>
      <c r="C41" s="31" t="s">
        <v>10</v>
      </c>
      <c r="D41" s="32" t="s">
        <v>243</v>
      </c>
      <c r="E41" s="32">
        <f>'Telemetry Packages'!J32</f>
        <v>740000</v>
      </c>
      <c r="F41" s="32"/>
      <c r="G41" s="32"/>
      <c r="H41" s="32"/>
      <c r="I41" s="32">
        <f t="shared" si="13"/>
        <v>740000</v>
      </c>
      <c r="J41" s="33">
        <f t="shared" si="6"/>
        <v>1123875.0000000002</v>
      </c>
      <c r="K41" s="124"/>
    </row>
    <row r="42" spans="1:11">
      <c r="A42" s="29">
        <f t="shared" si="8"/>
        <v>37</v>
      </c>
      <c r="B42" s="30" t="s">
        <v>95</v>
      </c>
      <c r="C42" s="31" t="s">
        <v>244</v>
      </c>
      <c r="D42" s="32"/>
      <c r="E42" s="32">
        <f>E33+E6</f>
        <v>230000</v>
      </c>
      <c r="F42" s="32">
        <v>5000</v>
      </c>
      <c r="G42" s="32">
        <v>10000</v>
      </c>
      <c r="H42" s="32">
        <v>5000</v>
      </c>
      <c r="I42" s="32">
        <f t="shared" si="13"/>
        <v>250000</v>
      </c>
      <c r="J42" s="33">
        <f t="shared" si="6"/>
        <v>379687.5</v>
      </c>
      <c r="K42" s="124"/>
    </row>
    <row r="43" spans="1:11">
      <c r="A43" s="29">
        <f t="shared" si="8"/>
        <v>38</v>
      </c>
      <c r="B43" s="30" t="s">
        <v>95</v>
      </c>
      <c r="C43" s="31" t="s">
        <v>244</v>
      </c>
      <c r="D43" s="32" t="s">
        <v>247</v>
      </c>
      <c r="E43" s="32">
        <f>'Telemetry Packages'!J27</f>
        <v>360000</v>
      </c>
      <c r="F43" s="32"/>
      <c r="G43" s="32"/>
      <c r="H43" s="32"/>
      <c r="I43" s="32">
        <f t="shared" si="13"/>
        <v>360000</v>
      </c>
      <c r="J43" s="33">
        <f t="shared" si="6"/>
        <v>546750.00000000012</v>
      </c>
      <c r="K43" s="124"/>
    </row>
    <row r="44" spans="1:11">
      <c r="A44" s="29">
        <f t="shared" si="8"/>
        <v>39</v>
      </c>
      <c r="B44" s="30" t="s">
        <v>95</v>
      </c>
      <c r="C44" s="31" t="s">
        <v>244</v>
      </c>
      <c r="D44" s="32" t="s">
        <v>248</v>
      </c>
      <c r="E44" s="32">
        <f>'Telemetry Packages'!J28</f>
        <v>560000</v>
      </c>
      <c r="F44" s="32"/>
      <c r="G44" s="32"/>
      <c r="H44" s="32"/>
      <c r="I44" s="32">
        <f t="shared" si="13"/>
        <v>560000</v>
      </c>
      <c r="J44" s="33">
        <f t="shared" si="6"/>
        <v>850500</v>
      </c>
      <c r="K44" s="124"/>
    </row>
    <row r="45" spans="1:11">
      <c r="A45" s="29">
        <f t="shared" si="8"/>
        <v>40</v>
      </c>
      <c r="B45" s="30" t="s">
        <v>95</v>
      </c>
      <c r="C45" s="31" t="s">
        <v>245</v>
      </c>
      <c r="D45" s="32"/>
      <c r="E45" s="32">
        <f>E36+E6</f>
        <v>270000</v>
      </c>
      <c r="F45" s="32">
        <v>5000</v>
      </c>
      <c r="G45" s="32">
        <v>10000</v>
      </c>
      <c r="H45" s="32">
        <v>5000</v>
      </c>
      <c r="I45" s="32">
        <f t="shared" si="13"/>
        <v>290000</v>
      </c>
      <c r="J45" s="33">
        <f t="shared" si="6"/>
        <v>440437.5</v>
      </c>
      <c r="K45" s="124"/>
    </row>
    <row r="46" spans="1:11">
      <c r="A46" s="29">
        <f t="shared" si="8"/>
        <v>41</v>
      </c>
      <c r="B46" s="30" t="s">
        <v>95</v>
      </c>
      <c r="C46" s="31" t="s">
        <v>245</v>
      </c>
      <c r="D46" s="32" t="s">
        <v>249</v>
      </c>
      <c r="E46" s="32">
        <f>'Telemetry Packages'!J29</f>
        <v>400000</v>
      </c>
      <c r="F46" s="32"/>
      <c r="G46" s="32"/>
      <c r="H46" s="32"/>
      <c r="I46" s="32">
        <f t="shared" si="13"/>
        <v>400000</v>
      </c>
      <c r="J46" s="33">
        <f t="shared" si="6"/>
        <v>607500</v>
      </c>
      <c r="K46" s="124"/>
    </row>
    <row r="47" spans="1:11">
      <c r="A47" s="29">
        <f t="shared" si="8"/>
        <v>42</v>
      </c>
      <c r="B47" s="30" t="s">
        <v>95</v>
      </c>
      <c r="C47" s="31" t="s">
        <v>245</v>
      </c>
      <c r="D47" s="32" t="s">
        <v>250</v>
      </c>
      <c r="E47" s="32">
        <f>'Telemetry Packages'!J30</f>
        <v>600000</v>
      </c>
      <c r="F47" s="32"/>
      <c r="G47" s="32"/>
      <c r="H47" s="32"/>
      <c r="I47" s="32">
        <f t="shared" si="13"/>
        <v>600000</v>
      </c>
      <c r="J47" s="33">
        <f t="shared" si="6"/>
        <v>911250</v>
      </c>
      <c r="K47" s="124"/>
    </row>
    <row r="48" spans="1:11">
      <c r="A48" s="29">
        <f t="shared" si="8"/>
        <v>43</v>
      </c>
      <c r="B48" s="30" t="s">
        <v>95</v>
      </c>
      <c r="C48" s="31" t="s">
        <v>246</v>
      </c>
      <c r="D48" s="32"/>
      <c r="E48" s="32">
        <f>E39+E6</f>
        <v>400000</v>
      </c>
      <c r="F48" s="32">
        <v>10000</v>
      </c>
      <c r="G48" s="32">
        <v>15000</v>
      </c>
      <c r="H48" s="32">
        <v>5000</v>
      </c>
      <c r="I48" s="32">
        <f t="shared" si="13"/>
        <v>430000</v>
      </c>
      <c r="J48" s="33">
        <f t="shared" si="6"/>
        <v>653062.5</v>
      </c>
      <c r="K48" s="124"/>
    </row>
    <row r="49" spans="1:11">
      <c r="A49" s="29">
        <f t="shared" si="8"/>
        <v>44</v>
      </c>
      <c r="B49" s="30" t="s">
        <v>95</v>
      </c>
      <c r="C49" s="31" t="s">
        <v>246</v>
      </c>
      <c r="D49" s="32" t="s">
        <v>251</v>
      </c>
      <c r="E49" s="32">
        <f>'Telemetry Packages'!J31</f>
        <v>540000</v>
      </c>
      <c r="F49" s="32"/>
      <c r="G49" s="32"/>
      <c r="H49" s="32"/>
      <c r="I49" s="32">
        <f t="shared" ref="I49:I50" si="14">SUM(E49:H49)</f>
        <v>540000</v>
      </c>
      <c r="J49" s="33">
        <f t="shared" si="6"/>
        <v>820125</v>
      </c>
      <c r="K49" s="124"/>
    </row>
    <row r="50" spans="1:11">
      <c r="A50" s="29">
        <f t="shared" si="8"/>
        <v>45</v>
      </c>
      <c r="B50" s="30" t="s">
        <v>95</v>
      </c>
      <c r="C50" s="31" t="s">
        <v>246</v>
      </c>
      <c r="D50" s="32" t="s">
        <v>252</v>
      </c>
      <c r="E50" s="32">
        <f>'Telemetry Packages'!J32</f>
        <v>740000</v>
      </c>
      <c r="F50" s="32"/>
      <c r="G50" s="32"/>
      <c r="H50" s="32"/>
      <c r="I50" s="32">
        <f t="shared" si="14"/>
        <v>740000</v>
      </c>
      <c r="J50" s="33">
        <f t="shared" si="6"/>
        <v>1123875.0000000002</v>
      </c>
      <c r="K50" s="124"/>
    </row>
    <row r="51" spans="1:11">
      <c r="A51" s="29">
        <f t="shared" si="8"/>
        <v>46</v>
      </c>
      <c r="B51" s="30" t="s">
        <v>95</v>
      </c>
      <c r="C51" s="31" t="s">
        <v>61</v>
      </c>
      <c r="D51" s="32"/>
      <c r="E51" s="32">
        <v>300000</v>
      </c>
      <c r="F51" s="32">
        <v>15000</v>
      </c>
      <c r="G51" s="32">
        <v>50000</v>
      </c>
      <c r="H51" s="32">
        <v>10000</v>
      </c>
      <c r="I51" s="32">
        <f t="shared" si="5"/>
        <v>375000</v>
      </c>
      <c r="J51" s="33">
        <f t="shared" si="6"/>
        <v>569531.25000000012</v>
      </c>
      <c r="K51" s="124"/>
    </row>
    <row r="52" spans="1:11">
      <c r="A52" s="29">
        <f t="shared" si="8"/>
        <v>47</v>
      </c>
      <c r="B52" s="30" t="s">
        <v>95</v>
      </c>
      <c r="C52" s="31" t="s">
        <v>61</v>
      </c>
      <c r="D52" s="32" t="s">
        <v>253</v>
      </c>
      <c r="E52" s="32">
        <f>'Telemetry Packages'!J33</f>
        <v>485000</v>
      </c>
      <c r="F52" s="32"/>
      <c r="G52" s="32"/>
      <c r="H52" s="32"/>
      <c r="I52" s="32">
        <f t="shared" ref="I52:I53" si="15">SUM(E52:H52)</f>
        <v>485000</v>
      </c>
      <c r="J52" s="33">
        <f t="shared" si="6"/>
        <v>736593.75</v>
      </c>
      <c r="K52" s="124"/>
    </row>
    <row r="53" spans="1:11">
      <c r="A53" s="29">
        <f t="shared" si="8"/>
        <v>48</v>
      </c>
      <c r="B53" s="30" t="s">
        <v>95</v>
      </c>
      <c r="C53" s="31" t="s">
        <v>61</v>
      </c>
      <c r="D53" s="32" t="s">
        <v>254</v>
      </c>
      <c r="E53" s="32">
        <f>'Telemetry Packages'!J34</f>
        <v>685000</v>
      </c>
      <c r="F53" s="32"/>
      <c r="G53" s="32"/>
      <c r="H53" s="32"/>
      <c r="I53" s="32">
        <f t="shared" si="15"/>
        <v>685000</v>
      </c>
      <c r="J53" s="33">
        <f t="shared" si="6"/>
        <v>1040343.7500000001</v>
      </c>
      <c r="K53" s="124"/>
    </row>
    <row r="54" spans="1:11">
      <c r="A54" s="29">
        <f t="shared" si="8"/>
        <v>49</v>
      </c>
      <c r="B54" s="30" t="s">
        <v>95</v>
      </c>
      <c r="C54" s="31" t="s">
        <v>11</v>
      </c>
      <c r="D54" s="32"/>
      <c r="E54" s="32">
        <v>70000</v>
      </c>
      <c r="F54" s="32"/>
      <c r="G54" s="32">
        <v>10000</v>
      </c>
      <c r="H54" s="32"/>
      <c r="I54" s="32">
        <f t="shared" si="5"/>
        <v>80000</v>
      </c>
      <c r="J54" s="33">
        <f t="shared" si="6"/>
        <v>121500</v>
      </c>
      <c r="K54" s="124"/>
    </row>
    <row r="55" spans="1:11">
      <c r="A55" s="29">
        <f t="shared" si="8"/>
        <v>50</v>
      </c>
      <c r="B55" s="30" t="s">
        <v>95</v>
      </c>
      <c r="C55" s="31" t="s">
        <v>11</v>
      </c>
      <c r="D55" s="32" t="s">
        <v>255</v>
      </c>
      <c r="E55" s="32">
        <f>'Telemetry Packages'!J40</f>
        <v>190000</v>
      </c>
      <c r="F55" s="32"/>
      <c r="G55" s="32"/>
      <c r="H55" s="32"/>
      <c r="I55" s="32">
        <f t="shared" ref="I55:I56" si="16">SUM(E55:H55)</f>
        <v>190000</v>
      </c>
      <c r="J55" s="33">
        <f t="shared" si="6"/>
        <v>288562.50000000006</v>
      </c>
      <c r="K55" s="124"/>
    </row>
    <row r="56" spans="1:11">
      <c r="A56" s="29">
        <f t="shared" si="8"/>
        <v>51</v>
      </c>
      <c r="B56" s="30" t="s">
        <v>95</v>
      </c>
      <c r="C56" s="31" t="s">
        <v>11</v>
      </c>
      <c r="D56" s="32" t="s">
        <v>256</v>
      </c>
      <c r="E56" s="32">
        <f>'Telemetry Packages'!J41</f>
        <v>390000</v>
      </c>
      <c r="F56" s="32"/>
      <c r="G56" s="32"/>
      <c r="H56" s="32"/>
      <c r="I56" s="32">
        <f t="shared" si="16"/>
        <v>390000</v>
      </c>
      <c r="J56" s="33">
        <f t="shared" si="6"/>
        <v>592312.5</v>
      </c>
      <c r="K56" s="124"/>
    </row>
    <row r="57" spans="1:11">
      <c r="A57" s="29">
        <f t="shared" si="8"/>
        <v>52</v>
      </c>
      <c r="B57" s="30" t="s">
        <v>95</v>
      </c>
      <c r="C57" s="31" t="s">
        <v>66</v>
      </c>
      <c r="D57" s="32"/>
      <c r="E57" s="32">
        <v>3000</v>
      </c>
      <c r="F57" s="32"/>
      <c r="G57" s="32"/>
      <c r="H57" s="32"/>
      <c r="I57" s="32">
        <v>3000</v>
      </c>
      <c r="J57" s="33">
        <f t="shared" si="6"/>
        <v>4556.2500000000009</v>
      </c>
      <c r="K57" s="124"/>
    </row>
    <row r="58" spans="1:11">
      <c r="A58" s="29">
        <f t="shared" si="8"/>
        <v>53</v>
      </c>
      <c r="B58" s="30" t="s">
        <v>96</v>
      </c>
      <c r="C58" s="31" t="s">
        <v>110</v>
      </c>
      <c r="D58" s="32"/>
      <c r="E58" s="32">
        <v>800000</v>
      </c>
      <c r="F58" s="32"/>
      <c r="G58" s="32"/>
      <c r="H58" s="32"/>
      <c r="I58" s="32">
        <f t="shared" si="5"/>
        <v>800000</v>
      </c>
      <c r="J58" s="33">
        <f t="shared" si="6"/>
        <v>1215000</v>
      </c>
      <c r="K58" s="124"/>
    </row>
    <row r="59" spans="1:11">
      <c r="A59" s="29">
        <f t="shared" si="8"/>
        <v>54</v>
      </c>
      <c r="B59" s="30" t="s">
        <v>96</v>
      </c>
      <c r="C59" s="31" t="s">
        <v>62</v>
      </c>
      <c r="D59" s="32"/>
      <c r="E59" s="32">
        <v>550000</v>
      </c>
      <c r="F59" s="32">
        <v>50000</v>
      </c>
      <c r="G59" s="32">
        <v>25000</v>
      </c>
      <c r="H59" s="32">
        <v>15000</v>
      </c>
      <c r="I59" s="32">
        <f t="shared" ref="I59:I89" si="17">SUM(E59:H59)</f>
        <v>640000</v>
      </c>
      <c r="J59" s="33">
        <f t="shared" si="6"/>
        <v>972000</v>
      </c>
      <c r="K59" s="124"/>
    </row>
    <row r="60" spans="1:11">
      <c r="A60" s="29">
        <f t="shared" si="8"/>
        <v>55</v>
      </c>
      <c r="B60" s="30" t="s">
        <v>96</v>
      </c>
      <c r="C60" s="31" t="s">
        <v>12</v>
      </c>
      <c r="D60" s="32"/>
      <c r="E60" s="32">
        <v>750000</v>
      </c>
      <c r="F60" s="32">
        <v>50000</v>
      </c>
      <c r="G60" s="32">
        <v>25000</v>
      </c>
      <c r="H60" s="32">
        <v>15000</v>
      </c>
      <c r="I60" s="32">
        <f t="shared" si="17"/>
        <v>840000</v>
      </c>
      <c r="J60" s="33">
        <f t="shared" si="6"/>
        <v>1275750</v>
      </c>
      <c r="K60" s="124"/>
    </row>
    <row r="61" spans="1:11">
      <c r="A61" s="29">
        <f t="shared" si="8"/>
        <v>56</v>
      </c>
      <c r="B61" s="30" t="s">
        <v>96</v>
      </c>
      <c r="C61" s="31" t="s">
        <v>13</v>
      </c>
      <c r="D61" s="32"/>
      <c r="E61" s="32">
        <v>650000</v>
      </c>
      <c r="F61" s="32">
        <v>50000</v>
      </c>
      <c r="G61" s="32">
        <v>25000</v>
      </c>
      <c r="H61" s="32">
        <v>15000</v>
      </c>
      <c r="I61" s="32">
        <f t="shared" si="17"/>
        <v>740000</v>
      </c>
      <c r="J61" s="33">
        <f t="shared" si="6"/>
        <v>1123875.0000000002</v>
      </c>
      <c r="K61" s="124"/>
    </row>
    <row r="62" spans="1:11">
      <c r="A62" s="29">
        <f t="shared" si="8"/>
        <v>57</v>
      </c>
      <c r="B62" s="30" t="s">
        <v>96</v>
      </c>
      <c r="C62" s="31" t="s">
        <v>48</v>
      </c>
      <c r="D62" s="32"/>
      <c r="E62" s="32">
        <v>500000</v>
      </c>
      <c r="F62" s="32">
        <v>50000</v>
      </c>
      <c r="G62" s="32">
        <v>25000</v>
      </c>
      <c r="H62" s="32">
        <v>15000</v>
      </c>
      <c r="I62" s="32">
        <f t="shared" si="17"/>
        <v>590000</v>
      </c>
      <c r="J62" s="33">
        <f t="shared" si="6"/>
        <v>896062.5</v>
      </c>
      <c r="K62" s="124"/>
    </row>
    <row r="63" spans="1:11">
      <c r="A63" s="29">
        <f t="shared" si="8"/>
        <v>58</v>
      </c>
      <c r="B63" s="30" t="s">
        <v>194</v>
      </c>
      <c r="C63" s="31" t="s">
        <v>14</v>
      </c>
      <c r="D63" s="32"/>
      <c r="E63" s="32">
        <v>2900000</v>
      </c>
      <c r="F63" s="32">
        <v>100000</v>
      </c>
      <c r="G63" s="32"/>
      <c r="H63" s="32"/>
      <c r="I63" s="32">
        <f t="shared" si="17"/>
        <v>3000000</v>
      </c>
      <c r="J63" s="33">
        <f t="shared" si="6"/>
        <v>4556250.0000000009</v>
      </c>
      <c r="K63" s="124"/>
    </row>
    <row r="64" spans="1:11">
      <c r="A64" s="29">
        <f t="shared" ref="A64:A75" si="18">+A63+1</f>
        <v>59</v>
      </c>
      <c r="B64" s="30" t="s">
        <v>194</v>
      </c>
      <c r="C64" s="31" t="s">
        <v>154</v>
      </c>
      <c r="D64" s="32"/>
      <c r="E64" s="32">
        <v>300000</v>
      </c>
      <c r="F64" s="32"/>
      <c r="G64" s="32"/>
      <c r="H64" s="32"/>
      <c r="I64" s="32">
        <f t="shared" si="17"/>
        <v>300000</v>
      </c>
      <c r="J64" s="33">
        <f t="shared" si="6"/>
        <v>455625</v>
      </c>
      <c r="K64" s="124"/>
    </row>
    <row r="65" spans="1:11">
      <c r="A65" s="29">
        <f t="shared" si="18"/>
        <v>60</v>
      </c>
      <c r="B65" s="30" t="s">
        <v>107</v>
      </c>
      <c r="C65" s="31" t="s">
        <v>67</v>
      </c>
      <c r="D65" s="32"/>
      <c r="E65" s="32">
        <v>85000</v>
      </c>
      <c r="F65" s="32">
        <v>5000</v>
      </c>
      <c r="G65" s="32">
        <v>5000</v>
      </c>
      <c r="H65" s="32">
        <v>5000</v>
      </c>
      <c r="I65" s="32">
        <f t="shared" si="17"/>
        <v>100000</v>
      </c>
      <c r="J65" s="33">
        <f t="shared" si="6"/>
        <v>151875</v>
      </c>
      <c r="K65" s="124"/>
    </row>
    <row r="66" spans="1:11">
      <c r="A66" s="29">
        <f t="shared" si="18"/>
        <v>61</v>
      </c>
      <c r="B66" s="102" t="s">
        <v>193</v>
      </c>
      <c r="C66" s="141" t="s">
        <v>20</v>
      </c>
      <c r="D66" s="156"/>
      <c r="E66" s="32">
        <v>1200000</v>
      </c>
      <c r="F66" s="32"/>
      <c r="G66" s="32"/>
      <c r="H66" s="32"/>
      <c r="I66" s="32">
        <f t="shared" si="17"/>
        <v>1200000</v>
      </c>
      <c r="J66" s="33">
        <f>+I66*1.15</f>
        <v>1380000</v>
      </c>
      <c r="K66" s="167" t="s">
        <v>277</v>
      </c>
    </row>
    <row r="67" spans="1:11">
      <c r="A67" s="29">
        <f t="shared" si="18"/>
        <v>62</v>
      </c>
      <c r="B67" s="102" t="s">
        <v>193</v>
      </c>
      <c r="C67" s="141" t="s">
        <v>23</v>
      </c>
      <c r="D67" s="156"/>
      <c r="E67" s="32" t="s">
        <v>215</v>
      </c>
      <c r="F67" s="32"/>
      <c r="G67" s="32"/>
      <c r="H67" s="32"/>
      <c r="I67" s="32">
        <f t="shared" si="17"/>
        <v>0</v>
      </c>
      <c r="J67" s="33">
        <f t="shared" si="6"/>
        <v>0</v>
      </c>
      <c r="K67" s="124"/>
    </row>
    <row r="68" spans="1:11">
      <c r="A68" s="29">
        <f t="shared" si="18"/>
        <v>63</v>
      </c>
      <c r="B68" s="102" t="s">
        <v>193</v>
      </c>
      <c r="C68" s="141" t="s">
        <v>25</v>
      </c>
      <c r="D68" s="156"/>
      <c r="E68" s="32">
        <v>3000000</v>
      </c>
      <c r="F68" s="32"/>
      <c r="G68" s="32"/>
      <c r="H68" s="32"/>
      <c r="I68" s="32">
        <f t="shared" si="17"/>
        <v>3000000</v>
      </c>
      <c r="J68" s="33">
        <f t="shared" si="6"/>
        <v>4556250.0000000009</v>
      </c>
      <c r="K68" s="124"/>
    </row>
    <row r="69" spans="1:11">
      <c r="A69" s="29">
        <f t="shared" si="18"/>
        <v>64</v>
      </c>
      <c r="B69" s="30" t="s">
        <v>104</v>
      </c>
      <c r="C69" s="31" t="s">
        <v>205</v>
      </c>
      <c r="D69" s="32"/>
      <c r="E69" s="32">
        <v>1200000</v>
      </c>
      <c r="F69" s="32"/>
      <c r="G69" s="32"/>
      <c r="H69" s="32"/>
      <c r="I69" s="32">
        <f>SUM(E69:H69)</f>
        <v>1200000</v>
      </c>
      <c r="J69" s="33" t="s">
        <v>70</v>
      </c>
      <c r="K69" s="124"/>
    </row>
    <row r="70" spans="1:11">
      <c r="A70" s="29">
        <f>+A68+1</f>
        <v>64</v>
      </c>
      <c r="B70" s="102" t="s">
        <v>98</v>
      </c>
      <c r="C70" s="141" t="s">
        <v>27</v>
      </c>
      <c r="D70" s="156"/>
      <c r="E70" s="32">
        <v>800000</v>
      </c>
      <c r="F70" s="32"/>
      <c r="G70" s="32"/>
      <c r="H70" s="32"/>
      <c r="I70" s="32">
        <f t="shared" si="17"/>
        <v>800000</v>
      </c>
      <c r="J70" s="33">
        <f>+I70*1.125</f>
        <v>900000</v>
      </c>
      <c r="K70" s="167" t="s">
        <v>273</v>
      </c>
    </row>
    <row r="71" spans="1:11">
      <c r="A71" s="29">
        <f t="shared" si="18"/>
        <v>65</v>
      </c>
      <c r="B71" s="102" t="s">
        <v>98</v>
      </c>
      <c r="C71" s="141" t="s">
        <v>28</v>
      </c>
      <c r="D71" s="156"/>
      <c r="E71" s="32" t="s">
        <v>215</v>
      </c>
      <c r="F71" s="32"/>
      <c r="G71" s="32"/>
      <c r="H71" s="32"/>
      <c r="I71" s="32">
        <f t="shared" si="17"/>
        <v>0</v>
      </c>
      <c r="J71" s="33">
        <f t="shared" si="6"/>
        <v>0</v>
      </c>
      <c r="K71" s="124"/>
    </row>
    <row r="72" spans="1:11">
      <c r="A72" s="29">
        <f t="shared" si="18"/>
        <v>66</v>
      </c>
      <c r="B72" s="102" t="s">
        <v>98</v>
      </c>
      <c r="C72" s="141" t="s">
        <v>99</v>
      </c>
      <c r="D72" s="156"/>
      <c r="E72" s="32" t="s">
        <v>215</v>
      </c>
      <c r="F72" s="32"/>
      <c r="G72" s="32"/>
      <c r="H72" s="32"/>
      <c r="I72" s="32">
        <f t="shared" si="17"/>
        <v>0</v>
      </c>
      <c r="J72" s="33">
        <f t="shared" si="6"/>
        <v>0</v>
      </c>
      <c r="K72" s="124"/>
    </row>
    <row r="73" spans="1:11">
      <c r="A73" s="29">
        <f t="shared" si="18"/>
        <v>67</v>
      </c>
      <c r="B73" s="169" t="s">
        <v>98</v>
      </c>
      <c r="C73" s="170" t="s">
        <v>280</v>
      </c>
      <c r="D73" s="171"/>
      <c r="E73" s="162" t="s">
        <v>281</v>
      </c>
      <c r="F73" s="162"/>
      <c r="G73" s="162"/>
      <c r="H73" s="162"/>
      <c r="I73" s="32">
        <f t="shared" ref="I73" si="19">SUM(E73:H73)</f>
        <v>0</v>
      </c>
      <c r="J73" s="33">
        <f t="shared" ref="J73" si="20">+I73*1.35*1.125</f>
        <v>0</v>
      </c>
      <c r="K73" s="132"/>
    </row>
    <row r="74" spans="1:11">
      <c r="A74" s="29">
        <f>+A72+1</f>
        <v>67</v>
      </c>
      <c r="B74" s="161" t="s">
        <v>262</v>
      </c>
      <c r="C74" s="161" t="s">
        <v>267</v>
      </c>
      <c r="D74" s="162"/>
      <c r="E74" s="162">
        <v>50000</v>
      </c>
      <c r="F74" s="162"/>
      <c r="G74" s="162"/>
      <c r="H74" s="162"/>
      <c r="I74" s="32">
        <f t="shared" ref="I74:I75" si="21">E74</f>
        <v>50000</v>
      </c>
      <c r="J74" s="33">
        <f t="shared" si="6"/>
        <v>75937.5</v>
      </c>
      <c r="K74" s="132"/>
    </row>
    <row r="75" spans="1:11">
      <c r="A75" s="29">
        <f t="shared" si="18"/>
        <v>68</v>
      </c>
      <c r="B75" s="161" t="s">
        <v>262</v>
      </c>
      <c r="C75" s="161" t="s">
        <v>263</v>
      </c>
      <c r="D75" s="162"/>
      <c r="E75" s="162">
        <v>300000</v>
      </c>
      <c r="F75" s="162"/>
      <c r="G75" s="162"/>
      <c r="H75" s="162"/>
      <c r="I75" s="32">
        <f t="shared" si="21"/>
        <v>300000</v>
      </c>
      <c r="J75" s="33">
        <f t="shared" si="6"/>
        <v>455625</v>
      </c>
      <c r="K75" s="132"/>
    </row>
    <row r="76" spans="1:11">
      <c r="A76" s="34">
        <f>+A75+1</f>
        <v>69</v>
      </c>
      <c r="B76" s="49" t="s">
        <v>101</v>
      </c>
      <c r="C76" s="142" t="s">
        <v>74</v>
      </c>
      <c r="D76" s="143"/>
      <c r="E76" s="143">
        <v>125000</v>
      </c>
      <c r="F76" s="143"/>
      <c r="G76" s="143"/>
      <c r="H76" s="143"/>
      <c r="I76" s="143">
        <f t="shared" si="17"/>
        <v>125000</v>
      </c>
      <c r="J76" s="36">
        <f>+I76*1.125</f>
        <v>140625</v>
      </c>
      <c r="K76" s="130" t="s">
        <v>273</v>
      </c>
    </row>
    <row r="77" spans="1:11" ht="15.75">
      <c r="A77" s="39" t="s">
        <v>190</v>
      </c>
      <c r="B77" s="18"/>
      <c r="C77" s="8"/>
      <c r="D77" s="5"/>
      <c r="E77" s="5"/>
      <c r="F77" s="5"/>
      <c r="G77" s="5"/>
      <c r="H77" s="5"/>
      <c r="I77" s="5"/>
      <c r="J77" s="105"/>
      <c r="K77" s="131"/>
    </row>
    <row r="78" spans="1:11">
      <c r="A78" s="24">
        <f>A76+1</f>
        <v>70</v>
      </c>
      <c r="B78" s="25" t="s">
        <v>95</v>
      </c>
      <c r="C78" s="26" t="s">
        <v>30</v>
      </c>
      <c r="D78" s="27"/>
      <c r="E78" s="27">
        <f>E54</f>
        <v>70000</v>
      </c>
      <c r="F78" s="27"/>
      <c r="G78" s="27"/>
      <c r="H78" s="27"/>
      <c r="I78" s="27">
        <f t="shared" si="17"/>
        <v>70000</v>
      </c>
      <c r="J78" s="28">
        <f t="shared" si="6"/>
        <v>106312.5</v>
      </c>
      <c r="K78" s="127"/>
    </row>
    <row r="79" spans="1:11">
      <c r="A79" s="29">
        <f>+A78+1</f>
        <v>71</v>
      </c>
      <c r="B79" s="30" t="s">
        <v>95</v>
      </c>
      <c r="C79" s="31" t="s">
        <v>69</v>
      </c>
      <c r="D79" s="32" t="s">
        <v>257</v>
      </c>
      <c r="E79" s="32">
        <f>'Telemetry Packages'!H43</f>
        <v>115000</v>
      </c>
      <c r="F79" s="32"/>
      <c r="G79" s="32"/>
      <c r="H79" s="32"/>
      <c r="I79" s="32">
        <f t="shared" si="17"/>
        <v>115000</v>
      </c>
      <c r="J79" s="33">
        <f t="shared" si="6"/>
        <v>174656.25</v>
      </c>
      <c r="K79" s="124"/>
    </row>
    <row r="80" spans="1:11">
      <c r="A80" s="29">
        <f>+A79+1</f>
        <v>72</v>
      </c>
      <c r="B80" s="30" t="s">
        <v>95</v>
      </c>
      <c r="C80" s="31" t="s">
        <v>84</v>
      </c>
      <c r="D80" s="32"/>
      <c r="E80" s="32">
        <v>300000</v>
      </c>
      <c r="F80" s="32"/>
      <c r="G80" s="32"/>
      <c r="H80" s="32"/>
      <c r="I80" s="32">
        <f t="shared" si="17"/>
        <v>300000</v>
      </c>
      <c r="J80" s="33">
        <f t="shared" si="6"/>
        <v>455625</v>
      </c>
      <c r="K80" s="124"/>
    </row>
    <row r="81" spans="1:11">
      <c r="A81" s="29">
        <f>+A80+1</f>
        <v>73</v>
      </c>
      <c r="B81" s="30" t="s">
        <v>95</v>
      </c>
      <c r="C81" s="31" t="s">
        <v>109</v>
      </c>
      <c r="D81" s="32"/>
      <c r="E81" s="32">
        <v>25000</v>
      </c>
      <c r="F81" s="32"/>
      <c r="G81" s="32"/>
      <c r="H81" s="32"/>
      <c r="I81" s="32">
        <f t="shared" si="17"/>
        <v>25000</v>
      </c>
      <c r="J81" s="33">
        <f t="shared" si="6"/>
        <v>37968.75</v>
      </c>
      <c r="K81" s="124"/>
    </row>
    <row r="82" spans="1:11">
      <c r="A82" s="29">
        <f t="shared" ref="A82:A90" si="22">+A81+1</f>
        <v>74</v>
      </c>
      <c r="B82" s="30" t="s">
        <v>98</v>
      </c>
      <c r="C82" s="31" t="s">
        <v>82</v>
      </c>
      <c r="D82" s="32"/>
      <c r="E82" s="32">
        <v>12000</v>
      </c>
      <c r="F82" s="32"/>
      <c r="G82" s="32"/>
      <c r="H82" s="32"/>
      <c r="I82" s="32">
        <f t="shared" si="17"/>
        <v>12000</v>
      </c>
      <c r="J82" s="33">
        <f t="shared" si="6"/>
        <v>18225.000000000004</v>
      </c>
      <c r="K82" s="124"/>
    </row>
    <row r="83" spans="1:11">
      <c r="A83" s="29">
        <f t="shared" si="22"/>
        <v>75</v>
      </c>
      <c r="B83" s="30" t="s">
        <v>98</v>
      </c>
      <c r="C83" s="31" t="s">
        <v>83</v>
      </c>
      <c r="D83" s="32"/>
      <c r="E83" s="32">
        <v>40000</v>
      </c>
      <c r="F83" s="32"/>
      <c r="G83" s="32"/>
      <c r="H83" s="32"/>
      <c r="I83" s="32">
        <f t="shared" si="17"/>
        <v>40000</v>
      </c>
      <c r="J83" s="33">
        <f t="shared" ref="J83:J88" si="23">+I83*1.35*1.125</f>
        <v>60750</v>
      </c>
      <c r="K83" s="124"/>
    </row>
    <row r="84" spans="1:11">
      <c r="A84" s="29">
        <f t="shared" si="22"/>
        <v>76</v>
      </c>
      <c r="B84" s="30" t="s">
        <v>98</v>
      </c>
      <c r="C84" s="31" t="s">
        <v>29</v>
      </c>
      <c r="D84" s="32"/>
      <c r="E84" s="32">
        <v>1000000</v>
      </c>
      <c r="F84" s="32"/>
      <c r="G84" s="32"/>
      <c r="H84" s="32"/>
      <c r="I84" s="32">
        <f t="shared" si="17"/>
        <v>1000000</v>
      </c>
      <c r="J84" s="33">
        <f t="shared" si="23"/>
        <v>1518750</v>
      </c>
      <c r="K84" s="124"/>
    </row>
    <row r="85" spans="1:11">
      <c r="A85" s="29">
        <f t="shared" si="22"/>
        <v>77</v>
      </c>
      <c r="B85" s="30" t="s">
        <v>100</v>
      </c>
      <c r="C85" s="31" t="s">
        <v>31</v>
      </c>
      <c r="D85" s="32"/>
      <c r="E85" s="32">
        <v>250000</v>
      </c>
      <c r="F85" s="32"/>
      <c r="G85" s="32"/>
      <c r="H85" s="32"/>
      <c r="I85" s="32">
        <f t="shared" si="17"/>
        <v>250000</v>
      </c>
      <c r="J85" s="33">
        <f t="shared" si="23"/>
        <v>379687.5</v>
      </c>
      <c r="K85" s="124"/>
    </row>
    <row r="86" spans="1:11">
      <c r="A86" s="29">
        <f t="shared" si="22"/>
        <v>78</v>
      </c>
      <c r="B86" s="30" t="s">
        <v>100</v>
      </c>
      <c r="C86" s="31" t="s">
        <v>32</v>
      </c>
      <c r="D86" s="32"/>
      <c r="E86" s="32">
        <v>10000000</v>
      </c>
      <c r="F86" s="32"/>
      <c r="G86" s="32"/>
      <c r="H86" s="32"/>
      <c r="I86" s="32">
        <f t="shared" si="17"/>
        <v>10000000</v>
      </c>
      <c r="J86" s="33">
        <f t="shared" si="23"/>
        <v>15187500</v>
      </c>
      <c r="K86" s="124"/>
    </row>
    <row r="87" spans="1:11">
      <c r="A87" s="29">
        <f t="shared" si="22"/>
        <v>79</v>
      </c>
      <c r="B87" s="30" t="s">
        <v>100</v>
      </c>
      <c r="C87" s="31" t="s">
        <v>92</v>
      </c>
      <c r="D87" s="32"/>
      <c r="E87" s="32">
        <v>17000000</v>
      </c>
      <c r="F87" s="32"/>
      <c r="G87" s="32"/>
      <c r="H87" s="32"/>
      <c r="I87" s="32">
        <f t="shared" si="17"/>
        <v>17000000</v>
      </c>
      <c r="J87" s="33">
        <f t="shared" si="23"/>
        <v>25818750</v>
      </c>
      <c r="K87" s="124"/>
    </row>
    <row r="88" spans="1:11">
      <c r="A88" s="29">
        <f t="shared" si="22"/>
        <v>80</v>
      </c>
      <c r="B88" s="30" t="s">
        <v>108</v>
      </c>
      <c r="C88" s="31" t="s">
        <v>278</v>
      </c>
      <c r="D88" s="32"/>
      <c r="E88" s="32">
        <v>700000</v>
      </c>
      <c r="F88" s="32"/>
      <c r="G88" s="32"/>
      <c r="H88" s="32"/>
      <c r="I88" s="32">
        <f t="shared" si="17"/>
        <v>700000</v>
      </c>
      <c r="J88" s="33">
        <f t="shared" si="23"/>
        <v>1063125.0000000002</v>
      </c>
      <c r="K88" s="124"/>
    </row>
    <row r="89" spans="1:11">
      <c r="A89" s="29">
        <f t="shared" si="22"/>
        <v>81</v>
      </c>
      <c r="B89" s="30" t="s">
        <v>101</v>
      </c>
      <c r="C89" s="31" t="s">
        <v>90</v>
      </c>
      <c r="D89" s="32"/>
      <c r="E89" s="32">
        <v>75000</v>
      </c>
      <c r="F89" s="32"/>
      <c r="G89" s="32"/>
      <c r="H89" s="32"/>
      <c r="I89" s="32">
        <f t="shared" si="17"/>
        <v>75000</v>
      </c>
      <c r="J89" s="33" t="s">
        <v>70</v>
      </c>
      <c r="K89" s="124"/>
    </row>
    <row r="90" spans="1:11">
      <c r="A90" s="29">
        <f t="shared" si="22"/>
        <v>82</v>
      </c>
      <c r="B90" s="30" t="s">
        <v>101</v>
      </c>
      <c r="C90" s="31" t="s">
        <v>91</v>
      </c>
      <c r="D90" s="32"/>
      <c r="E90" s="32">
        <v>300000</v>
      </c>
      <c r="F90" s="32"/>
      <c r="G90" s="32"/>
      <c r="H90" s="32"/>
      <c r="I90" s="32">
        <f>SUM(E90:H90)</f>
        <v>300000</v>
      </c>
      <c r="J90" s="33" t="s">
        <v>70</v>
      </c>
      <c r="K90" s="132"/>
    </row>
    <row r="91" spans="1:11" ht="15.75">
      <c r="A91" s="112" t="s">
        <v>195</v>
      </c>
      <c r="B91" s="113"/>
      <c r="C91" s="114"/>
      <c r="D91" s="157"/>
      <c r="E91" s="157"/>
      <c r="F91" s="157"/>
      <c r="G91" s="157"/>
      <c r="H91" s="157"/>
      <c r="I91" s="157"/>
      <c r="J91" s="157"/>
      <c r="K91" s="133"/>
    </row>
    <row r="92" spans="1:11">
      <c r="A92" s="107">
        <f>A90+1</f>
        <v>83</v>
      </c>
      <c r="B92" s="108" t="s">
        <v>198</v>
      </c>
      <c r="C92" s="109" t="s">
        <v>68</v>
      </c>
      <c r="D92" s="110"/>
      <c r="E92" s="110">
        <v>2900000</v>
      </c>
      <c r="F92" s="110"/>
      <c r="G92" s="110"/>
      <c r="H92" s="110"/>
      <c r="I92" s="110">
        <f t="shared" ref="I92:I116" si="24">SUM(E92:H92)</f>
        <v>2900000</v>
      </c>
      <c r="J92" s="111">
        <f t="shared" ref="J92:J115" si="25">+I92*1.35*1.125</f>
        <v>4404375.0000000009</v>
      </c>
      <c r="K92" s="134"/>
    </row>
    <row r="93" spans="1:11">
      <c r="A93" s="29">
        <f>+A92+1</f>
        <v>84</v>
      </c>
      <c r="B93" s="30" t="s">
        <v>198</v>
      </c>
      <c r="C93" s="103" t="s">
        <v>196</v>
      </c>
      <c r="D93" s="106"/>
      <c r="E93" s="123">
        <v>500000</v>
      </c>
      <c r="F93" s="123"/>
      <c r="G93" s="123"/>
      <c r="H93" s="123"/>
      <c r="I93" s="123">
        <f t="shared" ref="I93:I115" si="26">SUM(E93:H93)</f>
        <v>500000</v>
      </c>
      <c r="J93" s="104">
        <f t="shared" si="25"/>
        <v>759375</v>
      </c>
      <c r="K93" s="124"/>
    </row>
    <row r="94" spans="1:11">
      <c r="A94" s="29">
        <f t="shared" ref="A94:A116" si="27">+A93+1</f>
        <v>85</v>
      </c>
      <c r="B94" s="30" t="s">
        <v>198</v>
      </c>
      <c r="C94" s="103" t="s">
        <v>197</v>
      </c>
      <c r="D94" s="106"/>
      <c r="E94" s="121">
        <v>25000</v>
      </c>
      <c r="F94" s="121"/>
      <c r="G94" s="121"/>
      <c r="H94" s="121"/>
      <c r="I94" s="121">
        <f t="shared" si="26"/>
        <v>25000</v>
      </c>
      <c r="J94" s="104">
        <f t="shared" si="25"/>
        <v>37968.75</v>
      </c>
      <c r="K94" s="124"/>
    </row>
    <row r="95" spans="1:11">
      <c r="A95" s="29">
        <f t="shared" si="27"/>
        <v>86</v>
      </c>
      <c r="B95" s="30" t="s">
        <v>200</v>
      </c>
      <c r="C95" s="103" t="s">
        <v>33</v>
      </c>
      <c r="D95" s="106"/>
      <c r="E95" s="106">
        <v>50000</v>
      </c>
      <c r="F95" s="106"/>
      <c r="G95" s="106"/>
      <c r="H95" s="106"/>
      <c r="I95" s="106">
        <f t="shared" si="26"/>
        <v>50000</v>
      </c>
      <c r="J95" s="104">
        <f t="shared" si="25"/>
        <v>75937.5</v>
      </c>
      <c r="K95" s="135"/>
    </row>
    <row r="96" spans="1:11">
      <c r="A96" s="29">
        <f t="shared" si="27"/>
        <v>87</v>
      </c>
      <c r="B96" s="30" t="s">
        <v>200</v>
      </c>
      <c r="C96" s="103" t="s">
        <v>34</v>
      </c>
      <c r="D96" s="106"/>
      <c r="E96" s="106">
        <v>80000</v>
      </c>
      <c r="F96" s="106"/>
      <c r="G96" s="106"/>
      <c r="H96" s="106"/>
      <c r="I96" s="106">
        <f t="shared" si="26"/>
        <v>80000</v>
      </c>
      <c r="J96" s="104">
        <f t="shared" si="25"/>
        <v>121500</v>
      </c>
      <c r="K96" s="135"/>
    </row>
    <row r="97" spans="1:11">
      <c r="A97" s="29">
        <f t="shared" si="27"/>
        <v>88</v>
      </c>
      <c r="B97" s="30" t="s">
        <v>200</v>
      </c>
      <c r="C97" s="103" t="s">
        <v>35</v>
      </c>
      <c r="D97" s="106"/>
      <c r="E97" s="106">
        <v>100000</v>
      </c>
      <c r="F97" s="106"/>
      <c r="G97" s="106"/>
      <c r="H97" s="106"/>
      <c r="I97" s="106">
        <f t="shared" si="26"/>
        <v>100000</v>
      </c>
      <c r="J97" s="104">
        <f t="shared" si="25"/>
        <v>151875</v>
      </c>
      <c r="K97" s="135"/>
    </row>
    <row r="98" spans="1:11">
      <c r="A98" s="29">
        <f t="shared" si="27"/>
        <v>89</v>
      </c>
      <c r="B98" s="30" t="s">
        <v>200</v>
      </c>
      <c r="C98" s="103" t="s">
        <v>36</v>
      </c>
      <c r="D98" s="106"/>
      <c r="E98" s="106">
        <v>100000</v>
      </c>
      <c r="F98" s="106"/>
      <c r="G98" s="106"/>
      <c r="H98" s="106"/>
      <c r="I98" s="106">
        <f t="shared" si="26"/>
        <v>100000</v>
      </c>
      <c r="J98" s="104">
        <f t="shared" si="25"/>
        <v>151875</v>
      </c>
      <c r="K98" s="135"/>
    </row>
    <row r="99" spans="1:11">
      <c r="A99" s="29">
        <f t="shared" si="27"/>
        <v>90</v>
      </c>
      <c r="B99" s="30" t="s">
        <v>200</v>
      </c>
      <c r="C99" s="103" t="s">
        <v>37</v>
      </c>
      <c r="D99" s="106"/>
      <c r="E99" s="106">
        <v>100000</v>
      </c>
      <c r="F99" s="106"/>
      <c r="G99" s="106"/>
      <c r="H99" s="106"/>
      <c r="I99" s="106">
        <f t="shared" si="26"/>
        <v>100000</v>
      </c>
      <c r="J99" s="104">
        <f t="shared" si="25"/>
        <v>151875</v>
      </c>
      <c r="K99" s="135"/>
    </row>
    <row r="100" spans="1:11">
      <c r="A100" s="29">
        <f t="shared" si="27"/>
        <v>91</v>
      </c>
      <c r="B100" s="30" t="s">
        <v>200</v>
      </c>
      <c r="C100" s="103" t="s">
        <v>38</v>
      </c>
      <c r="D100" s="106"/>
      <c r="E100" s="106">
        <v>25000</v>
      </c>
      <c r="F100" s="106"/>
      <c r="G100" s="106"/>
      <c r="H100" s="106"/>
      <c r="I100" s="106">
        <f t="shared" si="26"/>
        <v>25000</v>
      </c>
      <c r="J100" s="104">
        <f t="shared" si="25"/>
        <v>37968.75</v>
      </c>
      <c r="K100" s="135"/>
    </row>
    <row r="101" spans="1:11">
      <c r="A101" s="29">
        <f t="shared" si="27"/>
        <v>92</v>
      </c>
      <c r="B101" s="30" t="s">
        <v>200</v>
      </c>
      <c r="C101" s="103" t="s">
        <v>39</v>
      </c>
      <c r="D101" s="106"/>
      <c r="E101" s="106">
        <v>25000</v>
      </c>
      <c r="F101" s="106"/>
      <c r="G101" s="106"/>
      <c r="H101" s="106"/>
      <c r="I101" s="106">
        <f t="shared" si="26"/>
        <v>25000</v>
      </c>
      <c r="J101" s="104">
        <f t="shared" si="25"/>
        <v>37968.75</v>
      </c>
      <c r="K101" s="135"/>
    </row>
    <row r="102" spans="1:11">
      <c r="A102" s="29">
        <f t="shared" si="27"/>
        <v>93</v>
      </c>
      <c r="B102" s="30" t="s">
        <v>200</v>
      </c>
      <c r="C102" s="103" t="s">
        <v>40</v>
      </c>
      <c r="D102" s="106"/>
      <c r="E102" s="106">
        <v>550000</v>
      </c>
      <c r="F102" s="106"/>
      <c r="G102" s="106"/>
      <c r="H102" s="106"/>
      <c r="I102" s="106">
        <f t="shared" si="26"/>
        <v>550000</v>
      </c>
      <c r="J102" s="104">
        <f t="shared" si="25"/>
        <v>835312.5</v>
      </c>
      <c r="K102" s="135"/>
    </row>
    <row r="103" spans="1:11">
      <c r="A103" s="29">
        <f t="shared" si="27"/>
        <v>94</v>
      </c>
      <c r="B103" s="30" t="s">
        <v>200</v>
      </c>
      <c r="C103" s="103" t="s">
        <v>85</v>
      </c>
      <c r="D103" s="106"/>
      <c r="E103" s="106">
        <v>80000</v>
      </c>
      <c r="F103" s="106"/>
      <c r="G103" s="106"/>
      <c r="H103" s="106"/>
      <c r="I103" s="106">
        <f t="shared" si="26"/>
        <v>80000</v>
      </c>
      <c r="J103" s="104">
        <f t="shared" si="25"/>
        <v>121500</v>
      </c>
      <c r="K103" s="135"/>
    </row>
    <row r="104" spans="1:11">
      <c r="A104" s="29">
        <f t="shared" si="27"/>
        <v>95</v>
      </c>
      <c r="B104" s="30" t="s">
        <v>200</v>
      </c>
      <c r="C104" s="103" t="s">
        <v>41</v>
      </c>
      <c r="D104" s="106"/>
      <c r="E104" s="106">
        <v>80000</v>
      </c>
      <c r="F104" s="106"/>
      <c r="G104" s="106"/>
      <c r="H104" s="106"/>
      <c r="I104" s="106">
        <f t="shared" si="26"/>
        <v>80000</v>
      </c>
      <c r="J104" s="104">
        <f t="shared" si="25"/>
        <v>121500</v>
      </c>
      <c r="K104" s="135"/>
    </row>
    <row r="105" spans="1:11">
      <c r="A105" s="29">
        <f t="shared" si="27"/>
        <v>96</v>
      </c>
      <c r="B105" s="30" t="s">
        <v>200</v>
      </c>
      <c r="C105" s="103" t="s">
        <v>42</v>
      </c>
      <c r="D105" s="106"/>
      <c r="E105" s="106">
        <v>75000</v>
      </c>
      <c r="F105" s="106"/>
      <c r="G105" s="106"/>
      <c r="H105" s="106"/>
      <c r="I105" s="106">
        <f t="shared" si="26"/>
        <v>75000</v>
      </c>
      <c r="J105" s="104">
        <f t="shared" si="25"/>
        <v>113906.25</v>
      </c>
      <c r="K105" s="135"/>
    </row>
    <row r="106" spans="1:11" s="166" customFormat="1">
      <c r="A106" s="29">
        <f t="shared" si="27"/>
        <v>97</v>
      </c>
      <c r="B106" s="30" t="s">
        <v>200</v>
      </c>
      <c r="C106" s="31" t="s">
        <v>88</v>
      </c>
      <c r="D106" s="32"/>
      <c r="E106" s="121">
        <v>2000000</v>
      </c>
      <c r="F106" s="32"/>
      <c r="G106" s="32"/>
      <c r="H106" s="32"/>
      <c r="I106" s="121">
        <f t="shared" si="26"/>
        <v>2000000</v>
      </c>
      <c r="J106" s="33">
        <f t="shared" si="25"/>
        <v>3037500</v>
      </c>
      <c r="K106" s="124" t="s">
        <v>279</v>
      </c>
    </row>
    <row r="107" spans="1:11" s="166" customFormat="1">
      <c r="A107" s="29">
        <f t="shared" si="27"/>
        <v>98</v>
      </c>
      <c r="B107" s="30" t="s">
        <v>200</v>
      </c>
      <c r="C107" s="31" t="s">
        <v>272</v>
      </c>
      <c r="D107" s="32"/>
      <c r="E107" s="121">
        <v>900000</v>
      </c>
      <c r="F107" s="32"/>
      <c r="G107" s="32"/>
      <c r="H107" s="32"/>
      <c r="I107" s="121">
        <f t="shared" si="26"/>
        <v>900000</v>
      </c>
      <c r="J107" s="33">
        <f t="shared" si="25"/>
        <v>1366875</v>
      </c>
      <c r="K107" s="124"/>
    </row>
    <row r="108" spans="1:11">
      <c r="A108" s="29">
        <f t="shared" si="27"/>
        <v>99</v>
      </c>
      <c r="B108" s="30" t="s">
        <v>200</v>
      </c>
      <c r="C108" s="103" t="s">
        <v>87</v>
      </c>
      <c r="D108" s="106"/>
      <c r="E108" s="106">
        <v>200000</v>
      </c>
      <c r="F108" s="106"/>
      <c r="G108" s="106"/>
      <c r="H108" s="106"/>
      <c r="I108" s="106">
        <f t="shared" si="26"/>
        <v>200000</v>
      </c>
      <c r="J108" s="104">
        <f t="shared" si="25"/>
        <v>303750</v>
      </c>
      <c r="K108" s="135"/>
    </row>
    <row r="109" spans="1:11">
      <c r="A109" s="29">
        <f t="shared" si="27"/>
        <v>100</v>
      </c>
      <c r="B109" s="30" t="s">
        <v>200</v>
      </c>
      <c r="C109" s="103" t="s">
        <v>43</v>
      </c>
      <c r="D109" s="106"/>
      <c r="E109" s="106">
        <v>250000</v>
      </c>
      <c r="F109" s="106"/>
      <c r="G109" s="106"/>
      <c r="H109" s="106"/>
      <c r="I109" s="106">
        <f t="shared" si="26"/>
        <v>250000</v>
      </c>
      <c r="J109" s="104">
        <f t="shared" si="25"/>
        <v>379687.5</v>
      </c>
      <c r="K109" s="135"/>
    </row>
    <row r="110" spans="1:11">
      <c r="A110" s="29">
        <f t="shared" si="27"/>
        <v>101</v>
      </c>
      <c r="B110" s="30" t="s">
        <v>200</v>
      </c>
      <c r="C110" s="103" t="s">
        <v>89</v>
      </c>
      <c r="D110" s="106"/>
      <c r="E110" s="106">
        <v>2500000</v>
      </c>
      <c r="F110" s="106"/>
      <c r="G110" s="106"/>
      <c r="H110" s="106"/>
      <c r="I110" s="106">
        <f t="shared" si="26"/>
        <v>2500000</v>
      </c>
      <c r="J110" s="104">
        <f t="shared" si="25"/>
        <v>3796875</v>
      </c>
      <c r="K110" s="135"/>
    </row>
    <row r="111" spans="1:11">
      <c r="A111" s="29">
        <f t="shared" si="27"/>
        <v>102</v>
      </c>
      <c r="B111" s="30" t="s">
        <v>200</v>
      </c>
      <c r="C111" s="103" t="s">
        <v>86</v>
      </c>
      <c r="D111" s="106"/>
      <c r="E111" s="106">
        <v>50000</v>
      </c>
      <c r="F111" s="106"/>
      <c r="G111" s="106"/>
      <c r="H111" s="106"/>
      <c r="I111" s="106">
        <f t="shared" si="26"/>
        <v>50000</v>
      </c>
      <c r="J111" s="104">
        <f t="shared" si="25"/>
        <v>75937.5</v>
      </c>
      <c r="K111" s="135"/>
    </row>
    <row r="112" spans="1:11">
      <c r="A112" s="29">
        <f t="shared" si="27"/>
        <v>103</v>
      </c>
      <c r="B112" s="30" t="s">
        <v>200</v>
      </c>
      <c r="C112" s="103" t="s">
        <v>44</v>
      </c>
      <c r="D112" s="106"/>
      <c r="E112" s="106">
        <v>50000</v>
      </c>
      <c r="F112" s="106"/>
      <c r="G112" s="106"/>
      <c r="H112" s="106"/>
      <c r="I112" s="106">
        <f t="shared" si="26"/>
        <v>50000</v>
      </c>
      <c r="J112" s="104">
        <f t="shared" si="25"/>
        <v>75937.5</v>
      </c>
      <c r="K112" s="135"/>
    </row>
    <row r="113" spans="1:11">
      <c r="A113" s="29">
        <f t="shared" si="27"/>
        <v>104</v>
      </c>
      <c r="B113" s="30" t="s">
        <v>200</v>
      </c>
      <c r="C113" s="103" t="s">
        <v>45</v>
      </c>
      <c r="D113" s="106"/>
      <c r="E113" s="106">
        <v>600000</v>
      </c>
      <c r="F113" s="106"/>
      <c r="G113" s="106"/>
      <c r="H113" s="106"/>
      <c r="I113" s="106">
        <f t="shared" si="26"/>
        <v>600000</v>
      </c>
      <c r="J113" s="104">
        <f t="shared" si="25"/>
        <v>911250</v>
      </c>
      <c r="K113" s="135"/>
    </row>
    <row r="114" spans="1:11">
      <c r="A114" s="29">
        <f t="shared" si="27"/>
        <v>105</v>
      </c>
      <c r="B114" s="30" t="s">
        <v>200</v>
      </c>
      <c r="C114" s="103" t="s">
        <v>46</v>
      </c>
      <c r="D114" s="106"/>
      <c r="E114" s="106">
        <v>100000</v>
      </c>
      <c r="F114" s="106"/>
      <c r="G114" s="106"/>
      <c r="H114" s="106"/>
      <c r="I114" s="106">
        <f t="shared" si="26"/>
        <v>100000</v>
      </c>
      <c r="J114" s="104">
        <f t="shared" si="25"/>
        <v>151875</v>
      </c>
      <c r="K114" s="135"/>
    </row>
    <row r="115" spans="1:11">
      <c r="A115" s="29">
        <f t="shared" si="27"/>
        <v>106</v>
      </c>
      <c r="B115" s="30" t="s">
        <v>200</v>
      </c>
      <c r="C115" s="103" t="s">
        <v>47</v>
      </c>
      <c r="D115" s="106"/>
      <c r="E115" s="106">
        <v>25000</v>
      </c>
      <c r="F115" s="106"/>
      <c r="G115" s="106"/>
      <c r="H115" s="106"/>
      <c r="I115" s="106">
        <f t="shared" si="26"/>
        <v>25000</v>
      </c>
      <c r="J115" s="104">
        <f t="shared" si="25"/>
        <v>37968.75</v>
      </c>
      <c r="K115" s="135"/>
    </row>
    <row r="116" spans="1:11">
      <c r="A116" s="29">
        <f t="shared" si="27"/>
        <v>107</v>
      </c>
      <c r="B116" s="30" t="s">
        <v>200</v>
      </c>
      <c r="C116" s="30" t="s">
        <v>202</v>
      </c>
      <c r="D116" s="32"/>
      <c r="E116" s="32">
        <v>2000000</v>
      </c>
      <c r="F116" s="32"/>
      <c r="G116" s="32"/>
      <c r="H116" s="32"/>
      <c r="I116" s="32">
        <f t="shared" si="24"/>
        <v>2000000</v>
      </c>
      <c r="J116" s="32" t="s">
        <v>70</v>
      </c>
      <c r="K116" s="136"/>
    </row>
    <row r="117" spans="1:11">
      <c r="A117" s="29">
        <f>+A116+1</f>
        <v>108</v>
      </c>
      <c r="B117" s="30" t="s">
        <v>200</v>
      </c>
      <c r="C117" s="30" t="s">
        <v>203</v>
      </c>
      <c r="D117" s="32"/>
      <c r="E117" s="32">
        <v>1000000</v>
      </c>
      <c r="F117" s="32"/>
      <c r="G117" s="32"/>
      <c r="H117" s="32"/>
      <c r="I117" s="32">
        <f>SUM(E117:H117)</f>
        <v>1000000</v>
      </c>
      <c r="J117" s="32" t="s">
        <v>70</v>
      </c>
      <c r="K117" s="137"/>
    </row>
    <row r="118" spans="1:11" ht="15.75">
      <c r="A118" s="112" t="s">
        <v>189</v>
      </c>
      <c r="B118" s="115"/>
      <c r="C118" s="116"/>
      <c r="D118" s="117"/>
      <c r="E118" s="117"/>
      <c r="F118" s="117"/>
      <c r="G118" s="117"/>
      <c r="H118" s="117"/>
      <c r="I118" s="117"/>
      <c r="J118" s="117"/>
      <c r="K118" s="138"/>
    </row>
    <row r="119" spans="1:11" ht="15.6" customHeight="1">
      <c r="A119" s="107">
        <f>+A117+1</f>
        <v>109</v>
      </c>
      <c r="B119" s="108" t="s">
        <v>97</v>
      </c>
      <c r="C119" s="145" t="s">
        <v>64</v>
      </c>
      <c r="D119" s="146"/>
      <c r="E119" s="146">
        <v>200000</v>
      </c>
      <c r="F119" s="146"/>
      <c r="G119" s="146"/>
      <c r="H119" s="146"/>
      <c r="I119" s="146">
        <f t="shared" ref="I119:I149" si="28">SUM(E119:H119)</f>
        <v>200000</v>
      </c>
      <c r="J119" s="147">
        <f>+I119*1.35*1.125</f>
        <v>303750</v>
      </c>
      <c r="K119" s="152" t="s">
        <v>206</v>
      </c>
    </row>
    <row r="120" spans="1:11">
      <c r="A120" s="29">
        <f t="shared" ref="A120:A130" si="29">+A119+1</f>
        <v>110</v>
      </c>
      <c r="B120" s="30" t="s">
        <v>97</v>
      </c>
      <c r="C120" s="122" t="s">
        <v>65</v>
      </c>
      <c r="D120" s="121"/>
      <c r="E120" s="121">
        <v>50000</v>
      </c>
      <c r="F120" s="121">
        <v>5000</v>
      </c>
      <c r="G120" s="121">
        <v>5000</v>
      </c>
      <c r="H120" s="121"/>
      <c r="I120" s="121">
        <f t="shared" si="28"/>
        <v>60000</v>
      </c>
      <c r="J120" s="147">
        <f t="shared" ref="J120:J129" si="30">+I120*1.35*1.125</f>
        <v>91125</v>
      </c>
      <c r="K120" s="144" t="s">
        <v>207</v>
      </c>
    </row>
    <row r="121" spans="1:11">
      <c r="A121" s="29">
        <f t="shared" si="29"/>
        <v>111</v>
      </c>
      <c r="B121" s="30" t="s">
        <v>97</v>
      </c>
      <c r="C121" s="122" t="s">
        <v>216</v>
      </c>
      <c r="D121" s="121"/>
      <c r="E121" s="121">
        <v>25000</v>
      </c>
      <c r="F121" s="121">
        <v>5000</v>
      </c>
      <c r="G121" s="121">
        <v>5000</v>
      </c>
      <c r="H121" s="121"/>
      <c r="I121" s="121">
        <f t="shared" si="28"/>
        <v>35000</v>
      </c>
      <c r="J121" s="147">
        <f t="shared" si="30"/>
        <v>53156.25</v>
      </c>
      <c r="K121" s="144"/>
    </row>
    <row r="122" spans="1:11">
      <c r="A122" s="29">
        <f>+A121+1</f>
        <v>112</v>
      </c>
      <c r="B122" s="30" t="s">
        <v>97</v>
      </c>
      <c r="C122" s="122" t="s">
        <v>217</v>
      </c>
      <c r="D122" s="121"/>
      <c r="E122" s="121">
        <v>15000</v>
      </c>
      <c r="F122" s="121"/>
      <c r="G122" s="121"/>
      <c r="H122" s="121"/>
      <c r="I122" s="121">
        <f t="shared" si="28"/>
        <v>15000</v>
      </c>
      <c r="J122" s="147">
        <f t="shared" si="30"/>
        <v>22781.25</v>
      </c>
      <c r="K122" s="144"/>
    </row>
    <row r="123" spans="1:11">
      <c r="A123" s="29">
        <f t="shared" si="29"/>
        <v>113</v>
      </c>
      <c r="B123" s="30" t="s">
        <v>97</v>
      </c>
      <c r="C123" s="122" t="s">
        <v>49</v>
      </c>
      <c r="D123" s="121"/>
      <c r="E123" s="121">
        <v>25000</v>
      </c>
      <c r="F123" s="121">
        <v>5000</v>
      </c>
      <c r="G123" s="121">
        <v>10000</v>
      </c>
      <c r="H123" s="121"/>
      <c r="I123" s="121">
        <f t="shared" si="28"/>
        <v>40000</v>
      </c>
      <c r="J123" s="147">
        <f t="shared" si="30"/>
        <v>60750</v>
      </c>
      <c r="K123" s="144"/>
    </row>
    <row r="124" spans="1:11">
      <c r="A124" s="29">
        <f t="shared" si="29"/>
        <v>114</v>
      </c>
      <c r="B124" s="30" t="s">
        <v>97</v>
      </c>
      <c r="C124" s="122" t="s">
        <v>63</v>
      </c>
      <c r="D124" s="121"/>
      <c r="E124" s="121">
        <v>20000</v>
      </c>
      <c r="F124" s="121">
        <v>2000</v>
      </c>
      <c r="G124" s="121">
        <v>3000</v>
      </c>
      <c r="H124" s="121"/>
      <c r="I124" s="121">
        <f t="shared" si="28"/>
        <v>25000</v>
      </c>
      <c r="J124" s="147">
        <f t="shared" si="30"/>
        <v>37968.75</v>
      </c>
      <c r="K124" s="144" t="s">
        <v>210</v>
      </c>
    </row>
    <row r="125" spans="1:11">
      <c r="A125" s="29">
        <f t="shared" si="29"/>
        <v>115</v>
      </c>
      <c r="B125" s="30" t="s">
        <v>97</v>
      </c>
      <c r="C125" s="122" t="s">
        <v>218</v>
      </c>
      <c r="D125" s="121"/>
      <c r="E125" s="121">
        <v>300000</v>
      </c>
      <c r="F125" s="121"/>
      <c r="G125" s="121"/>
      <c r="H125" s="121"/>
      <c r="I125" s="121">
        <f t="shared" si="28"/>
        <v>300000</v>
      </c>
      <c r="J125" s="147">
        <f t="shared" si="30"/>
        <v>455625</v>
      </c>
      <c r="K125" s="144"/>
    </row>
    <row r="126" spans="1:11">
      <c r="A126" s="29">
        <f t="shared" si="29"/>
        <v>116</v>
      </c>
      <c r="B126" s="30" t="s">
        <v>97</v>
      </c>
      <c r="C126" s="122" t="s">
        <v>129</v>
      </c>
      <c r="D126" s="121"/>
      <c r="E126" s="121">
        <v>100000</v>
      </c>
      <c r="F126" s="121"/>
      <c r="G126" s="121"/>
      <c r="H126" s="121"/>
      <c r="I126" s="121">
        <f t="shared" si="28"/>
        <v>100000</v>
      </c>
      <c r="J126" s="147">
        <f t="shared" si="30"/>
        <v>151875</v>
      </c>
      <c r="K126" s="144" t="s">
        <v>213</v>
      </c>
    </row>
    <row r="127" spans="1:11">
      <c r="A127" s="29">
        <f t="shared" si="29"/>
        <v>117</v>
      </c>
      <c r="B127" s="30" t="s">
        <v>97</v>
      </c>
      <c r="C127" s="122" t="s">
        <v>219</v>
      </c>
      <c r="D127" s="121"/>
      <c r="E127" s="121">
        <v>200000</v>
      </c>
      <c r="F127" s="121"/>
      <c r="G127" s="121"/>
      <c r="H127" s="121"/>
      <c r="I127" s="121">
        <f t="shared" si="28"/>
        <v>200000</v>
      </c>
      <c r="J127" s="147">
        <f t="shared" si="30"/>
        <v>303750</v>
      </c>
      <c r="K127" s="144" t="s">
        <v>214</v>
      </c>
    </row>
    <row r="128" spans="1:11">
      <c r="A128" s="29">
        <f t="shared" si="29"/>
        <v>118</v>
      </c>
      <c r="B128" s="30" t="s">
        <v>97</v>
      </c>
      <c r="C128" s="122" t="s">
        <v>73</v>
      </c>
      <c r="D128" s="121"/>
      <c r="E128" s="121">
        <v>500000</v>
      </c>
      <c r="F128" s="121"/>
      <c r="G128" s="121"/>
      <c r="H128" s="121"/>
      <c r="I128" s="121">
        <f t="shared" si="28"/>
        <v>500000</v>
      </c>
      <c r="J128" s="147">
        <f t="shared" si="30"/>
        <v>759375</v>
      </c>
      <c r="K128" s="144"/>
    </row>
    <row r="129" spans="1:11">
      <c r="A129" s="29">
        <f t="shared" si="29"/>
        <v>119</v>
      </c>
      <c r="B129" s="30" t="s">
        <v>97</v>
      </c>
      <c r="C129" s="122" t="s">
        <v>212</v>
      </c>
      <c r="D129" s="121"/>
      <c r="E129" s="121">
        <v>4000000</v>
      </c>
      <c r="F129" s="121"/>
      <c r="G129" s="121"/>
      <c r="H129" s="121"/>
      <c r="I129" s="121">
        <f t="shared" si="28"/>
        <v>4000000</v>
      </c>
      <c r="J129" s="147">
        <f t="shared" si="30"/>
        <v>6075000</v>
      </c>
      <c r="K129" s="144" t="s">
        <v>211</v>
      </c>
    </row>
    <row r="130" spans="1:11">
      <c r="A130" s="29">
        <f t="shared" si="29"/>
        <v>120</v>
      </c>
      <c r="B130" s="35" t="s">
        <v>97</v>
      </c>
      <c r="C130" s="148" t="s">
        <v>276</v>
      </c>
      <c r="D130" s="149"/>
      <c r="E130" s="149">
        <v>4500000</v>
      </c>
      <c r="F130" s="149"/>
      <c r="G130" s="149"/>
      <c r="H130" s="149"/>
      <c r="I130" s="149">
        <f t="shared" si="28"/>
        <v>4500000</v>
      </c>
      <c r="J130" s="147">
        <f>+I130*1.125*1.35</f>
        <v>6834375</v>
      </c>
      <c r="K130" s="153" t="s">
        <v>79</v>
      </c>
    </row>
    <row r="131" spans="1:11" ht="15.75">
      <c r="A131" s="112" t="s">
        <v>204</v>
      </c>
      <c r="B131" s="23"/>
      <c r="C131" s="150"/>
      <c r="D131" s="151"/>
      <c r="E131" s="151"/>
      <c r="F131" s="151"/>
      <c r="G131" s="151"/>
      <c r="H131" s="151"/>
      <c r="I131" s="151"/>
      <c r="J131" s="151"/>
      <c r="K131" s="154"/>
    </row>
    <row r="132" spans="1:11">
      <c r="A132" s="24">
        <f>+A130+1</f>
        <v>121</v>
      </c>
      <c r="B132" s="25" t="s">
        <v>105</v>
      </c>
      <c r="C132" s="26" t="s">
        <v>18</v>
      </c>
      <c r="D132" s="27"/>
      <c r="E132" s="27">
        <v>60000</v>
      </c>
      <c r="F132" s="27"/>
      <c r="G132" s="27"/>
      <c r="H132" s="27"/>
      <c r="I132" s="27">
        <f t="shared" si="28"/>
        <v>60000</v>
      </c>
      <c r="J132" s="28">
        <f>+I132*1.35*1.125</f>
        <v>91125</v>
      </c>
      <c r="K132" s="127"/>
    </row>
    <row r="133" spans="1:11">
      <c r="A133" s="29">
        <f t="shared" ref="A133:A143" si="31">+A132+1</f>
        <v>122</v>
      </c>
      <c r="B133" s="30" t="s">
        <v>105</v>
      </c>
      <c r="C133" s="31" t="s">
        <v>80</v>
      </c>
      <c r="D133" s="32"/>
      <c r="E133" s="32">
        <v>100000</v>
      </c>
      <c r="F133" s="32"/>
      <c r="G133" s="32"/>
      <c r="H133" s="32"/>
      <c r="I133" s="32">
        <f t="shared" si="28"/>
        <v>100000</v>
      </c>
      <c r="J133" s="28">
        <f t="shared" ref="J133:J140" si="32">+I133*1.35*1.125</f>
        <v>151875</v>
      </c>
      <c r="K133" s="124"/>
    </row>
    <row r="134" spans="1:11">
      <c r="A134" s="29">
        <f t="shared" si="31"/>
        <v>123</v>
      </c>
      <c r="B134" s="30" t="s">
        <v>105</v>
      </c>
      <c r="C134" s="31" t="s">
        <v>19</v>
      </c>
      <c r="D134" s="32"/>
      <c r="E134" s="32">
        <v>8000</v>
      </c>
      <c r="F134" s="32"/>
      <c r="G134" s="32"/>
      <c r="H134" s="32"/>
      <c r="I134" s="32">
        <f t="shared" si="28"/>
        <v>8000</v>
      </c>
      <c r="J134" s="28">
        <f t="shared" si="32"/>
        <v>12150</v>
      </c>
      <c r="K134" s="124"/>
    </row>
    <row r="135" spans="1:11">
      <c r="A135" s="29">
        <f t="shared" si="31"/>
        <v>124</v>
      </c>
      <c r="B135" s="30" t="s">
        <v>105</v>
      </c>
      <c r="C135" s="31" t="s">
        <v>81</v>
      </c>
      <c r="D135" s="32"/>
      <c r="E135" s="32">
        <v>500000</v>
      </c>
      <c r="F135" s="32"/>
      <c r="G135" s="32"/>
      <c r="H135" s="32"/>
      <c r="I135" s="32">
        <f t="shared" si="28"/>
        <v>500000</v>
      </c>
      <c r="J135" s="28">
        <f t="shared" si="32"/>
        <v>759375</v>
      </c>
      <c r="K135" s="124"/>
    </row>
    <row r="136" spans="1:11">
      <c r="A136" s="29">
        <f t="shared" si="31"/>
        <v>125</v>
      </c>
      <c r="B136" s="30" t="s">
        <v>105</v>
      </c>
      <c r="C136" s="31" t="s">
        <v>72</v>
      </c>
      <c r="D136" s="32"/>
      <c r="E136" s="32">
        <v>60000</v>
      </c>
      <c r="F136" s="32"/>
      <c r="G136" s="32"/>
      <c r="H136" s="32"/>
      <c r="I136" s="32">
        <f t="shared" si="28"/>
        <v>60000</v>
      </c>
      <c r="J136" s="28">
        <f t="shared" si="32"/>
        <v>91125</v>
      </c>
      <c r="K136" s="124"/>
    </row>
    <row r="137" spans="1:11">
      <c r="A137" s="29">
        <f t="shared" si="31"/>
        <v>126</v>
      </c>
      <c r="B137" s="30" t="s">
        <v>105</v>
      </c>
      <c r="C137" s="31" t="s">
        <v>75</v>
      </c>
      <c r="D137" s="32"/>
      <c r="E137" s="32">
        <v>1800000</v>
      </c>
      <c r="F137" s="32"/>
      <c r="G137" s="32"/>
      <c r="H137" s="32"/>
      <c r="I137" s="32">
        <f t="shared" si="28"/>
        <v>1800000</v>
      </c>
      <c r="J137" s="28">
        <f t="shared" si="32"/>
        <v>2733750</v>
      </c>
      <c r="K137" s="124"/>
    </row>
    <row r="138" spans="1:11">
      <c r="A138" s="29">
        <f t="shared" si="31"/>
        <v>127</v>
      </c>
      <c r="B138" s="30" t="s">
        <v>105</v>
      </c>
      <c r="C138" s="31" t="s">
        <v>76</v>
      </c>
      <c r="D138" s="32"/>
      <c r="E138" s="32">
        <v>6500</v>
      </c>
      <c r="F138" s="32"/>
      <c r="G138" s="32"/>
      <c r="H138" s="32"/>
      <c r="I138" s="32">
        <f t="shared" si="28"/>
        <v>6500</v>
      </c>
      <c r="J138" s="28">
        <f t="shared" si="32"/>
        <v>9871.875</v>
      </c>
      <c r="K138" s="124"/>
    </row>
    <row r="139" spans="1:11">
      <c r="A139" s="29">
        <f t="shared" si="31"/>
        <v>128</v>
      </c>
      <c r="B139" s="30" t="s">
        <v>105</v>
      </c>
      <c r="C139" s="31" t="s">
        <v>21</v>
      </c>
      <c r="D139" s="32"/>
      <c r="E139" s="32">
        <v>1400000</v>
      </c>
      <c r="F139" s="32"/>
      <c r="G139" s="32"/>
      <c r="H139" s="32"/>
      <c r="I139" s="32">
        <f t="shared" si="28"/>
        <v>1400000</v>
      </c>
      <c r="J139" s="28">
        <f t="shared" si="32"/>
        <v>2126250.0000000005</v>
      </c>
      <c r="K139" s="124"/>
    </row>
    <row r="140" spans="1:11">
      <c r="A140" s="29">
        <f t="shared" si="31"/>
        <v>129</v>
      </c>
      <c r="B140" s="30" t="s">
        <v>105</v>
      </c>
      <c r="C140" s="31" t="s">
        <v>22</v>
      </c>
      <c r="D140" s="32"/>
      <c r="E140" s="32">
        <v>50000</v>
      </c>
      <c r="F140" s="32"/>
      <c r="G140" s="32"/>
      <c r="H140" s="32"/>
      <c r="I140" s="32">
        <f t="shared" si="28"/>
        <v>50000</v>
      </c>
      <c r="J140" s="28">
        <f t="shared" si="32"/>
        <v>75937.5</v>
      </c>
      <c r="K140" s="124"/>
    </row>
    <row r="141" spans="1:11">
      <c r="A141" s="29">
        <f t="shared" si="31"/>
        <v>130</v>
      </c>
      <c r="B141" s="30" t="s">
        <v>106</v>
      </c>
      <c r="C141" s="31" t="s">
        <v>24</v>
      </c>
      <c r="D141" s="32"/>
      <c r="E141" s="32">
        <v>275000</v>
      </c>
      <c r="F141" s="32"/>
      <c r="G141" s="32"/>
      <c r="H141" s="32"/>
      <c r="I141" s="32">
        <f t="shared" si="28"/>
        <v>275000</v>
      </c>
      <c r="J141" s="33" t="s">
        <v>70</v>
      </c>
      <c r="K141" s="124"/>
    </row>
    <row r="142" spans="1:11">
      <c r="A142" s="29">
        <f t="shared" si="31"/>
        <v>131</v>
      </c>
      <c r="B142" s="30" t="s">
        <v>106</v>
      </c>
      <c r="C142" s="103" t="s">
        <v>26</v>
      </c>
      <c r="D142" s="106"/>
      <c r="E142" s="106">
        <v>1800000</v>
      </c>
      <c r="F142" s="106"/>
      <c r="G142" s="106"/>
      <c r="H142" s="106"/>
      <c r="I142" s="106">
        <f t="shared" si="28"/>
        <v>1800000</v>
      </c>
      <c r="J142" s="104" t="s">
        <v>70</v>
      </c>
      <c r="K142" s="135"/>
    </row>
    <row r="143" spans="1:11">
      <c r="A143" s="51">
        <f t="shared" si="31"/>
        <v>132</v>
      </c>
      <c r="B143" s="35" t="s">
        <v>106</v>
      </c>
      <c r="C143" s="50" t="s">
        <v>77</v>
      </c>
      <c r="D143" s="51"/>
      <c r="E143" s="51">
        <v>4000000</v>
      </c>
      <c r="F143" s="51"/>
      <c r="G143" s="51"/>
      <c r="H143" s="51"/>
      <c r="I143" s="51">
        <f t="shared" si="28"/>
        <v>4000000</v>
      </c>
      <c r="J143" s="52" t="s">
        <v>70</v>
      </c>
      <c r="K143" s="128"/>
    </row>
    <row r="144" spans="1:11" ht="15.75">
      <c r="A144" s="112" t="s">
        <v>93</v>
      </c>
      <c r="B144" s="7"/>
      <c r="K144" s="137"/>
    </row>
    <row r="145" spans="1:11">
      <c r="A145" s="24">
        <f>+A143+1</f>
        <v>133</v>
      </c>
      <c r="B145" s="25" t="s">
        <v>102</v>
      </c>
      <c r="C145" s="26" t="s">
        <v>71</v>
      </c>
      <c r="D145" s="27"/>
      <c r="E145" s="27">
        <v>80000000</v>
      </c>
      <c r="F145" s="27"/>
      <c r="G145" s="27"/>
      <c r="H145" s="27"/>
      <c r="I145" s="27">
        <f t="shared" si="28"/>
        <v>80000000</v>
      </c>
      <c r="J145" s="28" t="s">
        <v>70</v>
      </c>
      <c r="K145" s="127"/>
    </row>
    <row r="146" spans="1:11" ht="31.5" customHeight="1">
      <c r="A146" s="29">
        <f t="shared" ref="A146:A148" si="33">+A145+1</f>
        <v>134</v>
      </c>
      <c r="B146" s="25" t="s">
        <v>102</v>
      </c>
      <c r="C146" s="168" t="s">
        <v>274</v>
      </c>
      <c r="D146" s="110"/>
      <c r="E146" s="110">
        <v>1800000</v>
      </c>
      <c r="F146" s="110"/>
      <c r="G146" s="110"/>
      <c r="H146" s="110"/>
      <c r="I146" s="110">
        <f t="shared" si="28"/>
        <v>1800000</v>
      </c>
      <c r="J146" s="28" t="s">
        <v>70</v>
      </c>
      <c r="K146" s="134"/>
    </row>
    <row r="147" spans="1:11" ht="30" customHeight="1">
      <c r="A147" s="29">
        <f t="shared" si="33"/>
        <v>135</v>
      </c>
      <c r="B147" s="25" t="s">
        <v>102</v>
      </c>
      <c r="C147" s="168" t="s">
        <v>275</v>
      </c>
      <c r="D147" s="110"/>
      <c r="E147" s="110">
        <v>450000</v>
      </c>
      <c r="F147" s="110"/>
      <c r="G147" s="110"/>
      <c r="H147" s="110"/>
      <c r="I147" s="110">
        <f t="shared" si="28"/>
        <v>450000</v>
      </c>
      <c r="J147" s="28" t="s">
        <v>70</v>
      </c>
      <c r="K147" s="134"/>
    </row>
    <row r="148" spans="1:11">
      <c r="A148" s="29">
        <f t="shared" si="33"/>
        <v>136</v>
      </c>
      <c r="B148" s="30" t="s">
        <v>103</v>
      </c>
      <c r="C148" s="31" t="s">
        <v>78</v>
      </c>
      <c r="D148" s="32"/>
      <c r="E148" s="32">
        <v>3000000</v>
      </c>
      <c r="F148" s="32"/>
      <c r="G148" s="32"/>
      <c r="H148" s="32"/>
      <c r="I148" s="32">
        <f t="shared" si="28"/>
        <v>3000000</v>
      </c>
      <c r="J148" s="33" t="s">
        <v>70</v>
      </c>
      <c r="K148" s="124"/>
    </row>
    <row r="149" spans="1:11">
      <c r="A149" s="29">
        <f>+A148+1</f>
        <v>137</v>
      </c>
      <c r="B149" s="30" t="s">
        <v>104</v>
      </c>
      <c r="C149" s="31" t="s">
        <v>17</v>
      </c>
      <c r="D149" s="32"/>
      <c r="E149" s="32">
        <v>800000</v>
      </c>
      <c r="F149" s="32"/>
      <c r="G149" s="32"/>
      <c r="H149" s="32"/>
      <c r="I149" s="32">
        <f t="shared" si="28"/>
        <v>800000</v>
      </c>
      <c r="J149" s="28">
        <f>+I149*1.125</f>
        <v>900000</v>
      </c>
      <c r="K149" s="124"/>
    </row>
    <row r="150" spans="1:11">
      <c r="A150" s="118"/>
      <c r="B150" s="119" t="s">
        <v>199</v>
      </c>
      <c r="C150" s="120"/>
      <c r="D150" s="158"/>
      <c r="E150" s="118"/>
      <c r="F150" s="118"/>
      <c r="G150" s="118"/>
      <c r="H150" s="118"/>
      <c r="I150" s="118"/>
      <c r="J150" s="118"/>
      <c r="K150" s="139"/>
    </row>
    <row r="151" spans="1:11">
      <c r="A151" s="5"/>
      <c r="B151" s="18"/>
      <c r="C151" s="2"/>
      <c r="D151" s="159"/>
    </row>
    <row r="152" spans="1:11">
      <c r="A152" s="5"/>
      <c r="B152" s="18"/>
      <c r="C152" s="2"/>
      <c r="D152" s="159"/>
    </row>
    <row r="153" spans="1:11">
      <c r="A153" s="5"/>
      <c r="B153" s="18"/>
      <c r="C153" s="2"/>
      <c r="D153" s="159"/>
    </row>
    <row r="154" spans="1:11">
      <c r="A154" s="5"/>
      <c r="B154" s="18"/>
      <c r="C154" s="2"/>
      <c r="D154" s="159"/>
    </row>
    <row r="155" spans="1:11">
      <c r="A155" s="5"/>
      <c r="B155" s="7"/>
      <c r="C155" s="2"/>
      <c r="D155" s="159"/>
    </row>
    <row r="156" spans="1:11">
      <c r="A156" s="5"/>
      <c r="B156" s="18"/>
      <c r="C156" s="2"/>
      <c r="D156" s="159"/>
    </row>
    <row r="157" spans="1:11">
      <c r="A157" s="5"/>
      <c r="B157" s="18"/>
      <c r="C157" s="2"/>
      <c r="D157" s="159"/>
    </row>
    <row r="158" spans="1:11">
      <c r="A158" s="5"/>
      <c r="B158" s="18"/>
      <c r="C158" s="2"/>
      <c r="D158" s="159"/>
    </row>
    <row r="159" spans="1:11">
      <c r="A159" s="5"/>
      <c r="B159" s="18"/>
      <c r="C159" s="2"/>
      <c r="D159" s="159"/>
    </row>
    <row r="160" spans="1:11">
      <c r="A160" s="5"/>
      <c r="B160" s="18"/>
      <c r="C160" s="2"/>
      <c r="D160" s="159"/>
    </row>
    <row r="161" spans="1:4">
      <c r="A161" s="5"/>
      <c r="B161" s="18"/>
      <c r="C161" s="2"/>
      <c r="D161" s="159"/>
    </row>
    <row r="162" spans="1:4">
      <c r="A162" s="5"/>
      <c r="B162" s="18"/>
      <c r="C162" s="2"/>
      <c r="D162" s="159"/>
    </row>
    <row r="163" spans="1:4">
      <c r="A163" s="5"/>
      <c r="B163" s="18"/>
      <c r="C163" s="2"/>
      <c r="D163" s="159"/>
    </row>
    <row r="164" spans="1:4">
      <c r="A164" s="5"/>
      <c r="B164" s="18"/>
      <c r="C164" s="2"/>
      <c r="D164" s="159"/>
    </row>
    <row r="165" spans="1:4">
      <c r="A165" s="5"/>
      <c r="B165" s="18"/>
      <c r="C165" s="2"/>
      <c r="D165" s="159"/>
    </row>
    <row r="166" spans="1:4">
      <c r="A166" s="5"/>
      <c r="B166" s="18"/>
      <c r="C166" s="2"/>
      <c r="D166" s="159"/>
    </row>
    <row r="167" spans="1:4">
      <c r="A167" s="5"/>
      <c r="B167" s="18"/>
      <c r="C167" s="2"/>
      <c r="D167" s="159"/>
    </row>
    <row r="168" spans="1:4">
      <c r="A168" s="5"/>
      <c r="B168" s="18"/>
      <c r="C168" s="2"/>
      <c r="D168" s="159"/>
    </row>
    <row r="169" spans="1:4">
      <c r="A169" s="5"/>
      <c r="B169" s="18"/>
      <c r="C169" s="2"/>
      <c r="D169" s="159"/>
    </row>
    <row r="170" spans="1:4">
      <c r="A170" s="5"/>
      <c r="B170" s="18"/>
      <c r="C170" s="2"/>
      <c r="D170" s="159"/>
    </row>
    <row r="171" spans="1:4">
      <c r="A171" s="5"/>
      <c r="B171" s="18"/>
      <c r="C171" s="2"/>
      <c r="D171" s="159"/>
    </row>
    <row r="172" spans="1:4">
      <c r="A172" s="5"/>
      <c r="B172" s="18"/>
      <c r="C172" s="2"/>
      <c r="D172" s="159"/>
    </row>
    <row r="173" spans="1:4">
      <c r="A173" s="5"/>
      <c r="B173" s="18"/>
      <c r="C173" s="2"/>
      <c r="D173" s="159"/>
    </row>
    <row r="174" spans="1:4">
      <c r="A174" s="5"/>
      <c r="B174" s="18"/>
      <c r="C174" s="2"/>
      <c r="D174" s="159"/>
    </row>
    <row r="175" spans="1:4">
      <c r="A175" s="5"/>
      <c r="B175" s="18"/>
      <c r="C175" s="2"/>
      <c r="D175" s="159"/>
    </row>
    <row r="176" spans="1:4">
      <c r="A176" s="5"/>
      <c r="B176" s="18"/>
      <c r="C176" s="2"/>
      <c r="D176" s="159"/>
    </row>
    <row r="177" spans="1:4">
      <c r="A177" s="5"/>
      <c r="B177" s="18"/>
      <c r="C177" s="2"/>
      <c r="D177" s="159"/>
    </row>
    <row r="178" spans="1:4">
      <c r="A178" s="5"/>
      <c r="B178" s="18"/>
      <c r="C178" s="2"/>
      <c r="D178" s="159"/>
    </row>
    <row r="179" spans="1:4">
      <c r="A179" s="5"/>
      <c r="B179" s="18"/>
      <c r="C179" s="2"/>
      <c r="D179" s="159"/>
    </row>
    <row r="180" spans="1:4">
      <c r="A180" s="5"/>
      <c r="B180" s="18"/>
      <c r="C180" s="2"/>
      <c r="D180" s="159"/>
    </row>
    <row r="181" spans="1:4">
      <c r="A181" s="5"/>
      <c r="B181" s="18"/>
      <c r="C181" s="2"/>
      <c r="D181" s="159"/>
    </row>
    <row r="182" spans="1:4">
      <c r="A182" s="5"/>
      <c r="B182" s="18"/>
      <c r="C182" s="2"/>
      <c r="D182" s="159"/>
    </row>
    <row r="183" spans="1:4">
      <c r="A183" s="5"/>
      <c r="B183" s="18"/>
      <c r="C183" s="2"/>
      <c r="D183" s="159"/>
    </row>
    <row r="184" spans="1:4">
      <c r="A184" s="5"/>
      <c r="B184" s="18"/>
      <c r="C184" s="2"/>
      <c r="D184" s="159"/>
    </row>
    <row r="185" spans="1:4">
      <c r="A185" s="5"/>
      <c r="B185" s="18"/>
      <c r="C185" s="2"/>
      <c r="D185" s="159"/>
    </row>
    <row r="186" spans="1:4">
      <c r="A186" s="5"/>
      <c r="B186" s="18"/>
      <c r="C186" s="2"/>
      <c r="D186" s="159"/>
    </row>
    <row r="187" spans="1:4">
      <c r="A187" s="5"/>
      <c r="B187" s="18"/>
      <c r="C187" s="2"/>
      <c r="D187" s="159"/>
    </row>
  </sheetData>
  <sortState ref="B60:I79">
    <sortCondition ref="C60:C79"/>
  </sortState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>
      <pane ySplit="4" topLeftCell="A24" activePane="bottomLeft" state="frozen"/>
      <selection pane="bottomLeft" activeCell="I4" sqref="I4"/>
    </sheetView>
  </sheetViews>
  <sheetFormatPr defaultRowHeight="15"/>
  <cols>
    <col min="1" max="1" width="6.85546875" customWidth="1"/>
    <col min="2" max="2" width="22" customWidth="1"/>
    <col min="3" max="3" width="15" style="1" customWidth="1"/>
    <col min="4" max="4" width="11.7109375" style="1" customWidth="1"/>
    <col min="5" max="5" width="10.7109375" customWidth="1"/>
    <col min="6" max="6" width="9.42578125" customWidth="1"/>
    <col min="7" max="7" width="12.28515625" customWidth="1"/>
    <col min="8" max="8" width="10.85546875" customWidth="1"/>
    <col min="9" max="9" width="13.28515625" customWidth="1"/>
    <col min="10" max="10" width="9.7109375" customWidth="1"/>
    <col min="11" max="11" width="11.7109375" customWidth="1"/>
    <col min="15" max="15" width="13.5703125" customWidth="1"/>
  </cols>
  <sheetData>
    <row r="1" spans="1:16" ht="18.75">
      <c r="A1" s="14" t="s">
        <v>115</v>
      </c>
    </row>
    <row r="2" spans="1:16">
      <c r="A2" s="15" t="s">
        <v>160</v>
      </c>
    </row>
    <row r="3" spans="1:16" hidden="1">
      <c r="I3" s="56"/>
      <c r="J3" s="22" t="s">
        <v>137</v>
      </c>
      <c r="K3" s="54">
        <v>0.35</v>
      </c>
    </row>
    <row r="4" spans="1:16" s="17" customFormat="1" ht="45">
      <c r="B4" s="19" t="s">
        <v>120</v>
      </c>
      <c r="C4" s="19" t="s">
        <v>118</v>
      </c>
      <c r="D4" s="19" t="s">
        <v>117</v>
      </c>
      <c r="E4" s="19" t="s">
        <v>122</v>
      </c>
      <c r="F4" s="19" t="s">
        <v>119</v>
      </c>
      <c r="G4" s="19" t="s">
        <v>116</v>
      </c>
      <c r="H4" s="19" t="s">
        <v>128</v>
      </c>
      <c r="I4" s="62" t="s">
        <v>140</v>
      </c>
      <c r="J4" s="19" t="s">
        <v>128</v>
      </c>
      <c r="K4" s="163" t="s">
        <v>269</v>
      </c>
      <c r="N4"/>
      <c r="O4"/>
    </row>
    <row r="5" spans="1:16" s="17" customFormat="1">
      <c r="A5" s="99" t="s">
        <v>127</v>
      </c>
      <c r="B5" s="99"/>
      <c r="C5" s="70"/>
      <c r="D5" s="70"/>
      <c r="E5" s="70"/>
      <c r="F5" s="70"/>
      <c r="G5" s="70"/>
      <c r="H5" s="70"/>
      <c r="I5" s="71"/>
      <c r="J5" s="72"/>
      <c r="K5" s="73"/>
      <c r="N5"/>
      <c r="O5"/>
    </row>
    <row r="6" spans="1:16">
      <c r="A6" s="41" t="s">
        <v>172</v>
      </c>
      <c r="B6" s="40" t="s">
        <v>126</v>
      </c>
      <c r="C6" s="42" t="s">
        <v>121</v>
      </c>
      <c r="D6" s="42"/>
      <c r="E6" s="42" t="s">
        <v>54</v>
      </c>
      <c r="F6" s="42" t="s">
        <v>16</v>
      </c>
      <c r="G6" s="42" t="s">
        <v>123</v>
      </c>
      <c r="H6" s="74"/>
      <c r="I6" s="66" t="s">
        <v>50</v>
      </c>
      <c r="J6" s="42">
        <f>H7+IF(E6="RTU2",0,General!$I$124)</f>
        <v>160000</v>
      </c>
      <c r="K6" s="57">
        <f t="shared" ref="K6:K43" si="0">+J6*1.35*1.125</f>
        <v>243000</v>
      </c>
      <c r="P6" s="21"/>
    </row>
    <row r="7" spans="1:16">
      <c r="A7" s="100"/>
      <c r="B7" s="64"/>
      <c r="C7" s="65">
        <f>General!$I$6</f>
        <v>50000</v>
      </c>
      <c r="D7" s="65"/>
      <c r="E7" s="65">
        <f>General!$I$120</f>
        <v>60000</v>
      </c>
      <c r="F7" s="65">
        <f>General!$I$121</f>
        <v>35000</v>
      </c>
      <c r="G7" s="65">
        <f>General!$I$122</f>
        <v>15000</v>
      </c>
      <c r="H7" s="48">
        <f>SUM(C7:G7)</f>
        <v>160000</v>
      </c>
      <c r="I7" s="75" t="s">
        <v>124</v>
      </c>
      <c r="J7" s="48">
        <f>H7+General!$I$127</f>
        <v>360000</v>
      </c>
      <c r="K7" s="60">
        <f t="shared" si="0"/>
        <v>546750.00000000012</v>
      </c>
      <c r="P7" s="21"/>
    </row>
    <row r="8" spans="1:16">
      <c r="A8" s="43" t="s">
        <v>173</v>
      </c>
      <c r="B8" s="4" t="s">
        <v>125</v>
      </c>
      <c r="C8" s="44" t="s">
        <v>121</v>
      </c>
      <c r="D8" s="44"/>
      <c r="E8" s="44" t="s">
        <v>53</v>
      </c>
      <c r="F8" s="44" t="s">
        <v>16</v>
      </c>
      <c r="G8" s="44" t="s">
        <v>123</v>
      </c>
      <c r="H8" s="76"/>
      <c r="I8" s="67" t="s">
        <v>50</v>
      </c>
      <c r="J8" s="44">
        <f>H9+IF(E8="RTU2",0,General!$I$124)</f>
        <v>325000</v>
      </c>
      <c r="K8" s="58">
        <f t="shared" si="0"/>
        <v>493593.75</v>
      </c>
      <c r="P8" s="21"/>
    </row>
    <row r="9" spans="1:16">
      <c r="A9" s="100"/>
      <c r="B9" s="64"/>
      <c r="C9" s="65">
        <f>General!$I$6</f>
        <v>50000</v>
      </c>
      <c r="D9" s="65"/>
      <c r="E9" s="65">
        <f>General!$I$119</f>
        <v>200000</v>
      </c>
      <c r="F9" s="65">
        <f>General!$I$121</f>
        <v>35000</v>
      </c>
      <c r="G9" s="65">
        <f>General!$I$122</f>
        <v>15000</v>
      </c>
      <c r="H9" s="48">
        <f>SUM(C9:G9)</f>
        <v>300000</v>
      </c>
      <c r="I9" s="75" t="s">
        <v>124</v>
      </c>
      <c r="J9" s="48">
        <f>H9+General!$I$127</f>
        <v>500000</v>
      </c>
      <c r="K9" s="60">
        <f t="shared" si="0"/>
        <v>759375</v>
      </c>
      <c r="P9" s="21"/>
    </row>
    <row r="10" spans="1:16">
      <c r="A10" s="43" t="s">
        <v>174</v>
      </c>
      <c r="B10" s="4" t="s">
        <v>55</v>
      </c>
      <c r="C10" s="44" t="s">
        <v>131</v>
      </c>
      <c r="D10" s="44" t="s">
        <v>121</v>
      </c>
      <c r="E10" s="44" t="s">
        <v>53</v>
      </c>
      <c r="F10" s="44" t="s">
        <v>16</v>
      </c>
      <c r="G10" s="44" t="s">
        <v>123</v>
      </c>
      <c r="H10" s="76"/>
      <c r="I10" s="67" t="s">
        <v>50</v>
      </c>
      <c r="J10" s="44">
        <f>H11+IF(E10="RTU2",0,General!$I$124)</f>
        <v>745000</v>
      </c>
      <c r="K10" s="58">
        <f t="shared" si="0"/>
        <v>1131468.7500000002</v>
      </c>
    </row>
    <row r="11" spans="1:16">
      <c r="A11" s="100"/>
      <c r="B11" s="55"/>
      <c r="C11" s="63">
        <f>General!I11</f>
        <v>420000</v>
      </c>
      <c r="D11" s="63">
        <f>General!$I$6</f>
        <v>50000</v>
      </c>
      <c r="E11" s="63">
        <f>General!$I$119</f>
        <v>200000</v>
      </c>
      <c r="F11" s="63">
        <f>General!$I$121</f>
        <v>35000</v>
      </c>
      <c r="G11" s="63">
        <f>General!$I$122</f>
        <v>15000</v>
      </c>
      <c r="H11" s="44">
        <f>SUM(C11:G11)</f>
        <v>720000</v>
      </c>
      <c r="I11" s="67" t="s">
        <v>124</v>
      </c>
      <c r="J11" s="44">
        <f>H11+General!$I$127</f>
        <v>920000</v>
      </c>
      <c r="K11" s="58">
        <f t="shared" si="0"/>
        <v>1397250</v>
      </c>
    </row>
    <row r="12" spans="1:16">
      <c r="A12" s="43" t="s">
        <v>175</v>
      </c>
      <c r="B12" s="172" t="s">
        <v>220</v>
      </c>
      <c r="C12" s="47" t="s">
        <v>135</v>
      </c>
      <c r="D12" s="47"/>
      <c r="E12" s="47" t="s">
        <v>53</v>
      </c>
      <c r="F12" s="47" t="s">
        <v>16</v>
      </c>
      <c r="G12" s="47" t="s">
        <v>123</v>
      </c>
      <c r="H12" s="77"/>
      <c r="I12" s="68" t="s">
        <v>50</v>
      </c>
      <c r="J12" s="47">
        <f>H13+IF(E12="RTU2",0,General!$I$124)</f>
        <v>625000</v>
      </c>
      <c r="K12" s="59">
        <f t="shared" si="0"/>
        <v>949218.75</v>
      </c>
    </row>
    <row r="13" spans="1:16">
      <c r="A13" s="16"/>
      <c r="B13" s="173"/>
      <c r="C13" s="69">
        <v>350000</v>
      </c>
      <c r="D13" s="69"/>
      <c r="E13" s="69">
        <f>General!I119</f>
        <v>200000</v>
      </c>
      <c r="F13" s="69">
        <f>General!$I$121</f>
        <v>35000</v>
      </c>
      <c r="G13" s="69">
        <f>General!$I$122</f>
        <v>15000</v>
      </c>
      <c r="H13" s="53">
        <f>SUM(C13:G13)</f>
        <v>600000</v>
      </c>
      <c r="I13" s="78" t="s">
        <v>124</v>
      </c>
      <c r="J13" s="53">
        <f>H13+General!$I$127</f>
        <v>800000</v>
      </c>
      <c r="K13" s="61">
        <f t="shared" si="0"/>
        <v>1215000</v>
      </c>
    </row>
    <row r="14" spans="1:16" ht="15.75">
      <c r="A14" s="39" t="s">
        <v>136</v>
      </c>
      <c r="B14" s="39"/>
      <c r="C14" s="20"/>
      <c r="D14" s="20"/>
      <c r="E14" s="21"/>
      <c r="F14" s="21"/>
      <c r="G14" s="21"/>
      <c r="H14" s="21"/>
      <c r="I14" s="21"/>
      <c r="J14" s="21"/>
      <c r="K14" s="21"/>
    </row>
    <row r="15" spans="1:16">
      <c r="A15" s="41" t="s">
        <v>176</v>
      </c>
      <c r="B15" s="40" t="s">
        <v>145</v>
      </c>
      <c r="C15" s="42" t="s">
        <v>138</v>
      </c>
      <c r="D15" s="42"/>
      <c r="E15" s="42" t="s">
        <v>54</v>
      </c>
      <c r="F15" s="42" t="s">
        <v>16</v>
      </c>
      <c r="G15" s="42" t="s">
        <v>123</v>
      </c>
      <c r="H15" s="74"/>
      <c r="I15" s="66" t="s">
        <v>50</v>
      </c>
      <c r="J15" s="42">
        <f>H16+IF(E15="RTU2",0,General!$I$124)</f>
        <v>170000</v>
      </c>
      <c r="K15" s="57">
        <f t="shared" si="0"/>
        <v>258187.50000000003</v>
      </c>
    </row>
    <row r="16" spans="1:16">
      <c r="A16" s="100"/>
      <c r="B16" s="64"/>
      <c r="C16" s="65">
        <f>General!I18</f>
        <v>60000</v>
      </c>
      <c r="D16" s="65"/>
      <c r="E16" s="65">
        <f>General!$I$120</f>
        <v>60000</v>
      </c>
      <c r="F16" s="65">
        <f>General!$I$121</f>
        <v>35000</v>
      </c>
      <c r="G16" s="65">
        <f>General!$I$122</f>
        <v>15000</v>
      </c>
      <c r="H16" s="48">
        <f>SUM(C16:G16)</f>
        <v>170000</v>
      </c>
      <c r="I16" s="75" t="s">
        <v>124</v>
      </c>
      <c r="J16" s="48">
        <f>H16+General!$I$127</f>
        <v>370000</v>
      </c>
      <c r="K16" s="60">
        <f t="shared" si="0"/>
        <v>561937.50000000012</v>
      </c>
    </row>
    <row r="17" spans="1:11">
      <c r="A17" s="43" t="s">
        <v>177</v>
      </c>
      <c r="B17" s="4" t="s">
        <v>146</v>
      </c>
      <c r="C17" s="44" t="s">
        <v>139</v>
      </c>
      <c r="D17" s="44"/>
      <c r="E17" s="44" t="s">
        <v>54</v>
      </c>
      <c r="F17" s="44" t="s">
        <v>16</v>
      </c>
      <c r="G17" s="44" t="s">
        <v>123</v>
      </c>
      <c r="H17" s="76"/>
      <c r="I17" s="67" t="s">
        <v>50</v>
      </c>
      <c r="J17" s="44">
        <f>H18+IF(E17="RTU2",0,General!$I$124)</f>
        <v>205000</v>
      </c>
      <c r="K17" s="58">
        <f t="shared" si="0"/>
        <v>311343.75</v>
      </c>
    </row>
    <row r="18" spans="1:11">
      <c r="A18" s="100"/>
      <c r="B18" s="64"/>
      <c r="C18" s="65">
        <f>General!I21</f>
        <v>95000</v>
      </c>
      <c r="D18" s="65"/>
      <c r="E18" s="65">
        <f>General!$I$120</f>
        <v>60000</v>
      </c>
      <c r="F18" s="65">
        <f>General!$I$121</f>
        <v>35000</v>
      </c>
      <c r="G18" s="65">
        <f>General!$I$122</f>
        <v>15000</v>
      </c>
      <c r="H18" s="48">
        <f>SUM(C18:G18)</f>
        <v>205000</v>
      </c>
      <c r="I18" s="75" t="s">
        <v>124</v>
      </c>
      <c r="J18" s="48">
        <f>H18+General!$I$127</f>
        <v>405000</v>
      </c>
      <c r="K18" s="60">
        <f t="shared" si="0"/>
        <v>615093.75</v>
      </c>
    </row>
    <row r="19" spans="1:11">
      <c r="A19" s="43" t="s">
        <v>178</v>
      </c>
      <c r="B19" s="4" t="s">
        <v>147</v>
      </c>
      <c r="C19" s="44" t="s">
        <v>141</v>
      </c>
      <c r="D19" s="44"/>
      <c r="E19" s="44" t="s">
        <v>54</v>
      </c>
      <c r="F19" s="44" t="s">
        <v>16</v>
      </c>
      <c r="G19" s="44" t="s">
        <v>123</v>
      </c>
      <c r="H19" s="76"/>
      <c r="I19" s="67" t="s">
        <v>50</v>
      </c>
      <c r="J19" s="44">
        <f>H20+IF(E19="RTU2",0,General!$I$124)</f>
        <v>235000</v>
      </c>
      <c r="K19" s="58">
        <f t="shared" si="0"/>
        <v>356906.25</v>
      </c>
    </row>
    <row r="20" spans="1:11">
      <c r="A20" s="100"/>
      <c r="B20" s="64"/>
      <c r="C20" s="65">
        <f>General!I24</f>
        <v>125000</v>
      </c>
      <c r="D20" s="65"/>
      <c r="E20" s="65">
        <f>General!$I$120</f>
        <v>60000</v>
      </c>
      <c r="F20" s="65">
        <f>General!$I$121</f>
        <v>35000</v>
      </c>
      <c r="G20" s="65">
        <f>General!$I$122</f>
        <v>15000</v>
      </c>
      <c r="H20" s="48">
        <f>SUM(C20:G20)</f>
        <v>235000</v>
      </c>
      <c r="I20" s="75" t="s">
        <v>124</v>
      </c>
      <c r="J20" s="48">
        <f>H20+General!$I$127</f>
        <v>435000</v>
      </c>
      <c r="K20" s="60">
        <f t="shared" si="0"/>
        <v>660656.25</v>
      </c>
    </row>
    <row r="21" spans="1:11">
      <c r="A21" s="43" t="s">
        <v>179</v>
      </c>
      <c r="B21" s="4" t="s">
        <v>148</v>
      </c>
      <c r="C21" s="44" t="s">
        <v>142</v>
      </c>
      <c r="D21" s="44"/>
      <c r="E21" s="44" t="s">
        <v>54</v>
      </c>
      <c r="F21" s="44" t="s">
        <v>16</v>
      </c>
      <c r="G21" s="44" t="s">
        <v>123</v>
      </c>
      <c r="H21" s="76"/>
      <c r="I21" s="67" t="s">
        <v>50</v>
      </c>
      <c r="J21" s="44">
        <f>H22+IF(E21="RTU2",0,General!$I$124)</f>
        <v>310000</v>
      </c>
      <c r="K21" s="58">
        <f t="shared" si="0"/>
        <v>470812.5</v>
      </c>
    </row>
    <row r="22" spans="1:11">
      <c r="A22" s="100"/>
      <c r="B22" s="64"/>
      <c r="C22" s="65">
        <f>General!$I$33</f>
        <v>200000</v>
      </c>
      <c r="D22" s="65"/>
      <c r="E22" s="65">
        <f>General!$I$120</f>
        <v>60000</v>
      </c>
      <c r="F22" s="65">
        <f>General!$I$121</f>
        <v>35000</v>
      </c>
      <c r="G22" s="65">
        <f>General!$I$122</f>
        <v>15000</v>
      </c>
      <c r="H22" s="48">
        <f>SUM(C22:G22)</f>
        <v>310000</v>
      </c>
      <c r="I22" s="75" t="s">
        <v>124</v>
      </c>
      <c r="J22" s="48">
        <f>H22+General!$I$127</f>
        <v>510000</v>
      </c>
      <c r="K22" s="60">
        <f t="shared" si="0"/>
        <v>774562.5</v>
      </c>
    </row>
    <row r="23" spans="1:11">
      <c r="A23" s="43" t="s">
        <v>180</v>
      </c>
      <c r="B23" s="4" t="s">
        <v>149</v>
      </c>
      <c r="C23" s="44" t="s">
        <v>143</v>
      </c>
      <c r="D23" s="44"/>
      <c r="E23" s="44" t="s">
        <v>54</v>
      </c>
      <c r="F23" s="44" t="s">
        <v>16</v>
      </c>
      <c r="G23" s="44" t="s">
        <v>123</v>
      </c>
      <c r="H23" s="76"/>
      <c r="I23" s="67" t="s">
        <v>50</v>
      </c>
      <c r="J23" s="44">
        <f>H24+IF(E23="RTU2",0,General!$I$124)</f>
        <v>350000</v>
      </c>
      <c r="K23" s="58">
        <f t="shared" si="0"/>
        <v>531562.50000000012</v>
      </c>
    </row>
    <row r="24" spans="1:11">
      <c r="A24" s="100"/>
      <c r="B24" s="64"/>
      <c r="C24" s="65">
        <f>General!$I$36</f>
        <v>240000</v>
      </c>
      <c r="D24" s="65"/>
      <c r="E24" s="65">
        <f>General!$I$120</f>
        <v>60000</v>
      </c>
      <c r="F24" s="65">
        <f>General!$I$121</f>
        <v>35000</v>
      </c>
      <c r="G24" s="65">
        <f>General!$I$122</f>
        <v>15000</v>
      </c>
      <c r="H24" s="48">
        <f>SUM(C24:G24)</f>
        <v>350000</v>
      </c>
      <c r="I24" s="75" t="s">
        <v>124</v>
      </c>
      <c r="J24" s="48">
        <f>H24+General!$I$127</f>
        <v>550000</v>
      </c>
      <c r="K24" s="60">
        <f t="shared" si="0"/>
        <v>835312.5</v>
      </c>
    </row>
    <row r="25" spans="1:11">
      <c r="A25" s="43" t="s">
        <v>181</v>
      </c>
      <c r="B25" s="4" t="s">
        <v>150</v>
      </c>
      <c r="C25" s="44" t="s">
        <v>144</v>
      </c>
      <c r="D25" s="44"/>
      <c r="E25" s="44" t="s">
        <v>54</v>
      </c>
      <c r="F25" s="44" t="s">
        <v>16</v>
      </c>
      <c r="G25" s="44" t="s">
        <v>123</v>
      </c>
      <c r="H25" s="76"/>
      <c r="I25" s="67" t="s">
        <v>50</v>
      </c>
      <c r="J25" s="44">
        <f>H26+IF(E25="RTU2",0,General!$I$124)</f>
        <v>490000</v>
      </c>
      <c r="K25" s="58">
        <f t="shared" si="0"/>
        <v>744187.5</v>
      </c>
    </row>
    <row r="26" spans="1:11">
      <c r="A26" s="100"/>
      <c r="B26" s="64"/>
      <c r="C26" s="65">
        <f>General!$I$39</f>
        <v>380000</v>
      </c>
      <c r="D26" s="65"/>
      <c r="E26" s="65">
        <f>General!$I$120</f>
        <v>60000</v>
      </c>
      <c r="F26" s="65">
        <f>General!$I$121</f>
        <v>35000</v>
      </c>
      <c r="G26" s="65">
        <f>General!$I$122</f>
        <v>15000</v>
      </c>
      <c r="H26" s="48">
        <f>SUM(C26:G26)</f>
        <v>490000</v>
      </c>
      <c r="I26" s="75" t="s">
        <v>124</v>
      </c>
      <c r="J26" s="48">
        <f>H26+General!$I$127</f>
        <v>690000</v>
      </c>
      <c r="K26" s="60">
        <f t="shared" si="0"/>
        <v>1047937.5000000001</v>
      </c>
    </row>
    <row r="27" spans="1:11">
      <c r="A27" s="43" t="s">
        <v>182</v>
      </c>
      <c r="B27" s="4" t="s">
        <v>151</v>
      </c>
      <c r="C27" s="44" t="s">
        <v>142</v>
      </c>
      <c r="D27" s="44" t="s">
        <v>121</v>
      </c>
      <c r="E27" s="44" t="s">
        <v>54</v>
      </c>
      <c r="F27" s="44" t="s">
        <v>16</v>
      </c>
      <c r="G27" s="44" t="s">
        <v>123</v>
      </c>
      <c r="H27" s="76"/>
      <c r="I27" s="67" t="s">
        <v>50</v>
      </c>
      <c r="J27" s="44">
        <f>H28+IF(E27="RTU2",0,General!$I$124)</f>
        <v>360000</v>
      </c>
      <c r="K27" s="58">
        <f t="shared" si="0"/>
        <v>546750.00000000012</v>
      </c>
    </row>
    <row r="28" spans="1:11">
      <c r="A28" s="100"/>
      <c r="B28" s="64"/>
      <c r="C28" s="65">
        <f>General!$I$33</f>
        <v>200000</v>
      </c>
      <c r="D28" s="79">
        <f>General!$I$6</f>
        <v>50000</v>
      </c>
      <c r="E28" s="65">
        <f>General!$I$120</f>
        <v>60000</v>
      </c>
      <c r="F28" s="65">
        <f>General!$I$121</f>
        <v>35000</v>
      </c>
      <c r="G28" s="65">
        <f>General!$I$122</f>
        <v>15000</v>
      </c>
      <c r="H28" s="48">
        <f>SUM(C28:G28)</f>
        <v>360000</v>
      </c>
      <c r="I28" s="75" t="s">
        <v>124</v>
      </c>
      <c r="J28" s="48">
        <f>H28+General!$I$127</f>
        <v>560000</v>
      </c>
      <c r="K28" s="60">
        <f t="shared" si="0"/>
        <v>850500</v>
      </c>
    </row>
    <row r="29" spans="1:11">
      <c r="A29" s="43" t="s">
        <v>183</v>
      </c>
      <c r="B29" s="4" t="s">
        <v>152</v>
      </c>
      <c r="C29" s="44" t="s">
        <v>143</v>
      </c>
      <c r="D29" s="80" t="s">
        <v>121</v>
      </c>
      <c r="E29" s="44" t="s">
        <v>54</v>
      </c>
      <c r="F29" s="44" t="s">
        <v>16</v>
      </c>
      <c r="G29" s="44" t="s">
        <v>123</v>
      </c>
      <c r="H29" s="76"/>
      <c r="I29" s="67" t="s">
        <v>50</v>
      </c>
      <c r="J29" s="44">
        <f>H30+IF(E29="RTU2",0,General!$I$124)</f>
        <v>400000</v>
      </c>
      <c r="K29" s="58">
        <f t="shared" si="0"/>
        <v>607500</v>
      </c>
    </row>
    <row r="30" spans="1:11">
      <c r="A30" s="100"/>
      <c r="B30" s="64"/>
      <c r="C30" s="65">
        <f>General!$I$36</f>
        <v>240000</v>
      </c>
      <c r="D30" s="79">
        <f>General!$I$6</f>
        <v>50000</v>
      </c>
      <c r="E30" s="65">
        <f>General!$I$120</f>
        <v>60000</v>
      </c>
      <c r="F30" s="65">
        <f>General!$I$121</f>
        <v>35000</v>
      </c>
      <c r="G30" s="65">
        <f>General!$I$122</f>
        <v>15000</v>
      </c>
      <c r="H30" s="48">
        <f>SUM(C30:G30)</f>
        <v>400000</v>
      </c>
      <c r="I30" s="75" t="s">
        <v>124</v>
      </c>
      <c r="J30" s="48">
        <f>H30+General!$I$127</f>
        <v>600000</v>
      </c>
      <c r="K30" s="60">
        <f t="shared" si="0"/>
        <v>911250</v>
      </c>
    </row>
    <row r="31" spans="1:11">
      <c r="A31" s="43" t="s">
        <v>184</v>
      </c>
      <c r="B31" s="4" t="s">
        <v>153</v>
      </c>
      <c r="C31" s="44" t="s">
        <v>144</v>
      </c>
      <c r="D31" s="80" t="s">
        <v>121</v>
      </c>
      <c r="E31" s="44" t="s">
        <v>54</v>
      </c>
      <c r="F31" s="44" t="s">
        <v>16</v>
      </c>
      <c r="G31" s="44" t="s">
        <v>123</v>
      </c>
      <c r="H31" s="76"/>
      <c r="I31" s="67" t="s">
        <v>50</v>
      </c>
      <c r="J31" s="44">
        <f>H32+IF(E31="RTU2",0,General!$I$124)</f>
        <v>540000</v>
      </c>
      <c r="K31" s="58">
        <f t="shared" si="0"/>
        <v>820125</v>
      </c>
    </row>
    <row r="32" spans="1:11">
      <c r="A32" s="100"/>
      <c r="B32" s="64"/>
      <c r="C32" s="65">
        <f>General!$I$39</f>
        <v>380000</v>
      </c>
      <c r="D32" s="79">
        <f>General!$I$6</f>
        <v>50000</v>
      </c>
      <c r="E32" s="65">
        <f>General!$I$120</f>
        <v>60000</v>
      </c>
      <c r="F32" s="65">
        <f>General!$I$121</f>
        <v>35000</v>
      </c>
      <c r="G32" s="65">
        <f>General!$I$122</f>
        <v>15000</v>
      </c>
      <c r="H32" s="48">
        <f>SUM(C32:G32)</f>
        <v>540000</v>
      </c>
      <c r="I32" s="75" t="s">
        <v>124</v>
      </c>
      <c r="J32" s="48">
        <f>H32+General!$I$127</f>
        <v>740000</v>
      </c>
      <c r="K32" s="60">
        <f t="shared" si="0"/>
        <v>1123875.0000000002</v>
      </c>
    </row>
    <row r="33" spans="1:11">
      <c r="A33" s="43" t="s">
        <v>185</v>
      </c>
      <c r="B33" s="4" t="s">
        <v>155</v>
      </c>
      <c r="C33" s="44" t="s">
        <v>155</v>
      </c>
      <c r="D33" s="80"/>
      <c r="E33" s="44" t="s">
        <v>54</v>
      </c>
      <c r="F33" s="44" t="s">
        <v>16</v>
      </c>
      <c r="G33" s="44" t="s">
        <v>123</v>
      </c>
      <c r="H33" s="76"/>
      <c r="I33" s="67" t="s">
        <v>50</v>
      </c>
      <c r="J33" s="44">
        <f>H34+IF(E33="RTU2",0,General!$I$124)</f>
        <v>485000</v>
      </c>
      <c r="K33" s="58">
        <f t="shared" si="0"/>
        <v>736593.75</v>
      </c>
    </row>
    <row r="34" spans="1:11">
      <c r="A34" s="100"/>
      <c r="B34" s="64"/>
      <c r="C34" s="65">
        <f>General!I51</f>
        <v>375000</v>
      </c>
      <c r="D34" s="79"/>
      <c r="E34" s="65">
        <f>General!$I$120</f>
        <v>60000</v>
      </c>
      <c r="F34" s="65">
        <f>General!$I$121</f>
        <v>35000</v>
      </c>
      <c r="G34" s="65">
        <f>General!$I$122</f>
        <v>15000</v>
      </c>
      <c r="H34" s="48">
        <f>SUM(C34:G34)</f>
        <v>485000</v>
      </c>
      <c r="I34" s="75" t="s">
        <v>124</v>
      </c>
      <c r="J34" s="48">
        <f>H34+General!$I$127</f>
        <v>685000</v>
      </c>
      <c r="K34" s="60">
        <f t="shared" si="0"/>
        <v>1040343.7500000001</v>
      </c>
    </row>
    <row r="35" spans="1:11">
      <c r="A35" s="43" t="s">
        <v>186</v>
      </c>
      <c r="B35" s="4" t="s">
        <v>261</v>
      </c>
      <c r="C35" s="44" t="s">
        <v>261</v>
      </c>
      <c r="D35" s="80"/>
      <c r="E35" s="44" t="s">
        <v>54</v>
      </c>
      <c r="F35" s="44" t="s">
        <v>16</v>
      </c>
      <c r="G35" s="44" t="s">
        <v>123</v>
      </c>
      <c r="H35" s="76"/>
      <c r="I35" s="67" t="s">
        <v>50</v>
      </c>
      <c r="J35" s="44">
        <f>H36+IF(E35="RTU2",0,General!$I$124)</f>
        <v>235000</v>
      </c>
      <c r="K35" s="58">
        <f t="shared" si="0"/>
        <v>356906.25</v>
      </c>
    </row>
    <row r="36" spans="1:11">
      <c r="A36" s="100"/>
      <c r="B36" s="64"/>
      <c r="C36" s="65">
        <f>General!I27</f>
        <v>125000</v>
      </c>
      <c r="D36" s="79"/>
      <c r="E36" s="65">
        <f>General!$I$120</f>
        <v>60000</v>
      </c>
      <c r="F36" s="65">
        <f>General!$I$121</f>
        <v>35000</v>
      </c>
      <c r="G36" s="65">
        <f>General!$I$122</f>
        <v>15000</v>
      </c>
      <c r="H36" s="48">
        <f>SUM(C36:G36)</f>
        <v>235000</v>
      </c>
      <c r="I36" s="75" t="s">
        <v>124</v>
      </c>
      <c r="J36" s="48">
        <f>H36+General!$I$127</f>
        <v>435000</v>
      </c>
      <c r="K36" s="60">
        <f t="shared" si="0"/>
        <v>660656.25</v>
      </c>
    </row>
    <row r="37" spans="1:11">
      <c r="A37" s="43" t="s">
        <v>187</v>
      </c>
      <c r="B37" s="83" t="s">
        <v>161</v>
      </c>
      <c r="C37" s="44" t="s">
        <v>162</v>
      </c>
      <c r="D37" s="80"/>
      <c r="E37" s="44" t="s">
        <v>54</v>
      </c>
      <c r="F37" s="44" t="s">
        <v>16</v>
      </c>
      <c r="G37" s="44" t="s">
        <v>123</v>
      </c>
      <c r="H37" s="76"/>
      <c r="I37" s="67" t="s">
        <v>50</v>
      </c>
      <c r="J37" s="44">
        <f>H38+IF(E37="RTU2",0,General!$I$124)</f>
        <v>850000</v>
      </c>
      <c r="K37" s="58">
        <f t="shared" si="0"/>
        <v>1290937.5</v>
      </c>
    </row>
    <row r="38" spans="1:11">
      <c r="A38" s="101"/>
      <c r="B38" s="81"/>
      <c r="C38" s="69">
        <f>General!I61</f>
        <v>740000</v>
      </c>
      <c r="D38" s="82"/>
      <c r="E38" s="69">
        <f>General!$I$120</f>
        <v>60000</v>
      </c>
      <c r="F38" s="69">
        <f>General!$I$121</f>
        <v>35000</v>
      </c>
      <c r="G38" s="69">
        <f>General!$I$122</f>
        <v>15000</v>
      </c>
      <c r="H38" s="53">
        <f>SUM(C38:G38)</f>
        <v>850000</v>
      </c>
      <c r="I38" s="78" t="s">
        <v>124</v>
      </c>
      <c r="J38" s="53">
        <f>H38+General!$I$127</f>
        <v>1050000</v>
      </c>
      <c r="K38" s="61">
        <f t="shared" si="0"/>
        <v>1594687.5</v>
      </c>
    </row>
    <row r="39" spans="1:11" ht="15.75">
      <c r="A39" s="39" t="s">
        <v>156</v>
      </c>
      <c r="B39" s="39"/>
      <c r="C39" s="20"/>
      <c r="D39" s="20"/>
      <c r="E39" s="21"/>
      <c r="F39" s="21"/>
      <c r="G39" s="21"/>
      <c r="H39" s="21"/>
      <c r="I39" s="21"/>
      <c r="J39" s="21"/>
      <c r="K39" s="21"/>
    </row>
    <row r="40" spans="1:11">
      <c r="A40" s="41" t="s">
        <v>188</v>
      </c>
      <c r="B40" s="40" t="s">
        <v>157</v>
      </c>
      <c r="C40" s="42" t="s">
        <v>123</v>
      </c>
      <c r="D40" s="42"/>
      <c r="E40" s="42" t="s">
        <v>54</v>
      </c>
      <c r="F40" s="42" t="s">
        <v>16</v>
      </c>
      <c r="G40" s="42" t="s">
        <v>123</v>
      </c>
      <c r="H40" s="74"/>
      <c r="I40" s="66" t="s">
        <v>50</v>
      </c>
      <c r="J40" s="42">
        <f>H41+IF(E40="RTU2",0,General!$I$124)</f>
        <v>190000</v>
      </c>
      <c r="K40" s="57">
        <f t="shared" si="0"/>
        <v>288562.50000000006</v>
      </c>
    </row>
    <row r="41" spans="1:11">
      <c r="A41" s="100"/>
      <c r="B41" s="64"/>
      <c r="C41" s="65">
        <f>General!I54</f>
        <v>80000</v>
      </c>
      <c r="D41" s="65"/>
      <c r="E41" s="65">
        <f>General!$I$120</f>
        <v>60000</v>
      </c>
      <c r="F41" s="65">
        <f>General!$I$121</f>
        <v>35000</v>
      </c>
      <c r="G41" s="65">
        <f>General!$I$122</f>
        <v>15000</v>
      </c>
      <c r="H41" s="48">
        <f>SUM(C41:G41)</f>
        <v>190000</v>
      </c>
      <c r="I41" s="75" t="s">
        <v>124</v>
      </c>
      <c r="J41" s="48">
        <f>H41+General!$I$127</f>
        <v>390000</v>
      </c>
      <c r="K41" s="60">
        <f t="shared" si="0"/>
        <v>592312.5</v>
      </c>
    </row>
    <row r="42" spans="1:11" s="4" customFormat="1">
      <c r="A42" s="46" t="s">
        <v>260</v>
      </c>
      <c r="B42" s="45" t="s">
        <v>258</v>
      </c>
      <c r="C42" s="47" t="s">
        <v>259</v>
      </c>
      <c r="D42" s="47"/>
      <c r="E42" s="47" t="s">
        <v>159</v>
      </c>
      <c r="F42" s="47" t="s">
        <v>158</v>
      </c>
      <c r="G42" s="47" t="s">
        <v>123</v>
      </c>
      <c r="H42" s="77"/>
      <c r="I42" s="68" t="s">
        <v>50</v>
      </c>
      <c r="J42" s="47">
        <f>H43+IF(E42="RTU2",0,General!$I$124)</f>
        <v>140000</v>
      </c>
      <c r="K42" s="59">
        <f t="shared" si="0"/>
        <v>212625</v>
      </c>
    </row>
    <row r="43" spans="1:11" s="4" customFormat="1">
      <c r="A43" s="81"/>
      <c r="B43" s="81"/>
      <c r="C43" s="69">
        <v>70000</v>
      </c>
      <c r="D43" s="69"/>
      <c r="E43" s="69">
        <v>30000</v>
      </c>
      <c r="F43" s="69">
        <v>10000</v>
      </c>
      <c r="G43" s="69">
        <v>5000</v>
      </c>
      <c r="H43" s="53">
        <f>SUM(C43:G43)</f>
        <v>115000</v>
      </c>
      <c r="I43" s="78" t="s">
        <v>124</v>
      </c>
      <c r="J43" s="53">
        <f>H43+General!$I$127</f>
        <v>315000</v>
      </c>
      <c r="K43" s="61">
        <f t="shared" si="0"/>
        <v>478406.25</v>
      </c>
    </row>
  </sheetData>
  <mergeCells count="1">
    <mergeCell ref="B12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>
      <selection activeCell="B7" sqref="B7"/>
    </sheetView>
  </sheetViews>
  <sheetFormatPr defaultColWidth="9.140625" defaultRowHeight="15"/>
  <cols>
    <col min="1" max="1" width="25.7109375" style="3" customWidth="1"/>
    <col min="2" max="2" width="14.42578125" style="3" customWidth="1"/>
    <col min="3" max="3" width="38.28515625" style="3" customWidth="1"/>
    <col min="4" max="4" width="28.85546875" style="3" customWidth="1"/>
    <col min="5" max="16384" width="9.140625" style="3"/>
  </cols>
  <sheetData>
    <row r="1" spans="1:4" ht="18.75">
      <c r="A1" s="14" t="s">
        <v>115</v>
      </c>
      <c r="B1" s="11"/>
    </row>
    <row r="2" spans="1:4">
      <c r="A2" s="15" t="s">
        <v>111</v>
      </c>
      <c r="B2" s="11"/>
    </row>
    <row r="3" spans="1:4" s="12" customFormat="1" ht="16.149999999999999" customHeight="1">
      <c r="A3" s="85" t="s">
        <v>165</v>
      </c>
      <c r="B3" s="86"/>
      <c r="C3" s="84"/>
    </row>
    <row r="4" spans="1:4" ht="16.149999999999999" customHeight="1">
      <c r="A4" s="19" t="s">
        <v>112</v>
      </c>
      <c r="B4" s="19" t="s">
        <v>128</v>
      </c>
      <c r="C4" s="19" t="s">
        <v>164</v>
      </c>
    </row>
    <row r="5" spans="1:4" ht="30">
      <c r="A5" s="91" t="s">
        <v>56</v>
      </c>
      <c r="B5" s="92">
        <f>General!I36</f>
        <v>240000</v>
      </c>
      <c r="C5" s="91" t="s">
        <v>170</v>
      </c>
    </row>
    <row r="6" spans="1:4" ht="15.6" customHeight="1">
      <c r="A6" s="87" t="s">
        <v>166</v>
      </c>
      <c r="B6" s="88">
        <f>5*General!I65</f>
        <v>500000</v>
      </c>
      <c r="C6" s="87" t="s">
        <v>167</v>
      </c>
    </row>
    <row r="7" spans="1:4">
      <c r="A7" s="87" t="s">
        <v>51</v>
      </c>
      <c r="B7" s="88">
        <f>General!I11</f>
        <v>420000</v>
      </c>
      <c r="C7" s="87" t="s">
        <v>131</v>
      </c>
    </row>
    <row r="8" spans="1:4">
      <c r="A8" s="87" t="s">
        <v>15</v>
      </c>
      <c r="B8" s="88">
        <f>General!I6</f>
        <v>50000</v>
      </c>
      <c r="C8" s="87"/>
    </row>
    <row r="9" spans="1:4" ht="15" customHeight="1">
      <c r="A9" s="87" t="s">
        <v>168</v>
      </c>
      <c r="B9" s="88">
        <f>General!I33*2</f>
        <v>400000</v>
      </c>
      <c r="C9" s="87" t="s">
        <v>169</v>
      </c>
    </row>
    <row r="10" spans="1:4" ht="15" customHeight="1">
      <c r="A10" s="87" t="s">
        <v>53</v>
      </c>
      <c r="B10" s="88">
        <f>General!I119</f>
        <v>200000</v>
      </c>
      <c r="C10" s="87"/>
    </row>
    <row r="11" spans="1:4">
      <c r="A11" s="87" t="s">
        <v>52</v>
      </c>
      <c r="B11" s="88">
        <v>300000</v>
      </c>
      <c r="C11" s="87" t="s">
        <v>171</v>
      </c>
    </row>
    <row r="12" spans="1:4">
      <c r="A12" s="87" t="s">
        <v>5</v>
      </c>
      <c r="B12" s="88">
        <v>500000</v>
      </c>
      <c r="C12" s="87"/>
    </row>
    <row r="13" spans="1:4">
      <c r="A13" s="87" t="s">
        <v>124</v>
      </c>
      <c r="B13" s="88">
        <f>General!I127</f>
        <v>200000</v>
      </c>
      <c r="C13" s="87"/>
    </row>
    <row r="14" spans="1:4" ht="30">
      <c r="A14" s="93" t="s">
        <v>57</v>
      </c>
      <c r="B14" s="94">
        <f>General!I123</f>
        <v>40000</v>
      </c>
      <c r="C14" s="93" t="s">
        <v>163</v>
      </c>
    </row>
    <row r="15" spans="1:4">
      <c r="A15" s="95" t="s">
        <v>6</v>
      </c>
      <c r="B15" s="96">
        <f>SUM(B5:B14)</f>
        <v>2850000</v>
      </c>
      <c r="C15" s="97"/>
      <c r="D15" s="13"/>
    </row>
    <row r="16" spans="1:4">
      <c r="A16" s="89" t="s">
        <v>270</v>
      </c>
      <c r="B16" s="90">
        <f>B15*1.35*1.125</f>
        <v>4328437.5000000009</v>
      </c>
      <c r="C16" s="98"/>
    </row>
    <row r="17" ht="60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Telemetry Packages</vt:lpstr>
      <vt:lpstr>Reservoir system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PADMAKAR KELKAR</dc:creator>
  <cp:lastModifiedBy>Johan Grijsen</cp:lastModifiedBy>
  <dcterms:created xsi:type="dcterms:W3CDTF">2015-01-13T07:14:57Z</dcterms:created>
  <dcterms:modified xsi:type="dcterms:W3CDTF">2015-02-06T10:21:19Z</dcterms:modified>
</cp:coreProperties>
</file>